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o\Documents\bridz\"/>
    </mc:Choice>
  </mc:AlternateContent>
  <xr:revisionPtr revIDLastSave="0" documentId="13_ncr:1_{213FB42C-5A6E-4866-8468-86062E0D616D}" xr6:coauthVersionLast="47" xr6:coauthVersionMax="47" xr10:uidLastSave="{00000000-0000-0000-0000-000000000000}"/>
  <bookViews>
    <workbookView xWindow="-120" yWindow="-120" windowWidth="29040" windowHeight="17520" xr2:uid="{4A5B09F6-AF13-444C-BA09-B26271E63810}"/>
  </bookViews>
  <sheets>
    <sheet name="0. Kazalo" sheetId="8" r:id="rId1"/>
    <sheet name="1. Način t. kontr. manš in slem" sheetId="2" r:id="rId2"/>
    <sheet name="2. Točke kontr. nadšt. in padc." sheetId="1" r:id="rId3"/>
    <sheet name="3. Toč. kazens. kontra narejena" sheetId="4" r:id="rId4"/>
    <sheet name="4. Toč. nare. kontr. kont." sheetId="5" r:id="rId5"/>
    <sheet name="5. Toč. narejen rekontr. kont." sheetId="6" r:id="rId6"/>
    <sheet name="6. Točke za padce pri rekont." sheetId="7" r:id="rId7"/>
    <sheet name="Arhiv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5" l="1"/>
  <c r="F5" i="5" s="1"/>
  <c r="F16" i="5"/>
  <c r="F18" i="5"/>
  <c r="F14" i="5" s="1"/>
  <c r="F25" i="5"/>
  <c r="F27" i="5" s="1"/>
  <c r="F24" i="5" s="1"/>
  <c r="L22" i="6"/>
  <c r="J22" i="6"/>
  <c r="H22" i="6"/>
  <c r="F22" i="6"/>
  <c r="D22" i="6"/>
  <c r="C22" i="6"/>
  <c r="B22" i="6"/>
  <c r="G15" i="5"/>
  <c r="J28" i="6"/>
  <c r="L23" i="6"/>
  <c r="L25" i="6" s="1"/>
  <c r="L21" i="6" s="1"/>
  <c r="J23" i="6"/>
  <c r="J25" i="6" s="1"/>
  <c r="J21" i="6" s="1"/>
  <c r="H23" i="6"/>
  <c r="H25" i="6" s="1"/>
  <c r="H21" i="6" s="1"/>
  <c r="F23" i="6"/>
  <c r="F25" i="6" s="1"/>
  <c r="F21" i="6" s="1"/>
  <c r="D23" i="6"/>
  <c r="D25" i="6" s="1"/>
  <c r="D21" i="6" s="1"/>
  <c r="C23" i="6"/>
  <c r="C25" i="6" s="1"/>
  <c r="C21" i="6" s="1"/>
  <c r="B23" i="6"/>
  <c r="B25" i="6" s="1"/>
  <c r="B21" i="6" s="1"/>
  <c r="J19" i="6"/>
  <c r="L14" i="6"/>
  <c r="L16" i="6" s="1"/>
  <c r="L12" i="6" s="1"/>
  <c r="J14" i="6"/>
  <c r="J16" i="6" s="1"/>
  <c r="J12" i="6" s="1"/>
  <c r="H14" i="6"/>
  <c r="H16" i="6" s="1"/>
  <c r="H12" i="6" s="1"/>
  <c r="F14" i="6"/>
  <c r="F16" i="6" s="1"/>
  <c r="F12" i="6" s="1"/>
  <c r="D14" i="6"/>
  <c r="D16" i="6" s="1"/>
  <c r="D12" i="6" s="1"/>
  <c r="C14" i="6"/>
  <c r="C16" i="6" s="1"/>
  <c r="C12" i="6" s="1"/>
  <c r="B14" i="6"/>
  <c r="B16" i="6" s="1"/>
  <c r="B12" i="6" s="1"/>
  <c r="J10" i="6"/>
  <c r="L5" i="6"/>
  <c r="L7" i="6" s="1"/>
  <c r="L3" i="6" s="1"/>
  <c r="J5" i="6"/>
  <c r="J7" i="6" s="1"/>
  <c r="J3" i="6" s="1"/>
  <c r="H5" i="6"/>
  <c r="H7" i="6" s="1"/>
  <c r="H3" i="6" s="1"/>
  <c r="F5" i="6"/>
  <c r="F7" i="6" s="1"/>
  <c r="F3" i="6" s="1"/>
  <c r="D5" i="6"/>
  <c r="D7" i="6" s="1"/>
  <c r="D3" i="6" s="1"/>
  <c r="C5" i="6"/>
  <c r="C7" i="6" s="1"/>
  <c r="C3" i="6" s="1"/>
  <c r="B5" i="6"/>
  <c r="B7" i="6" s="1"/>
  <c r="B3" i="6" s="1"/>
  <c r="H30" i="5"/>
  <c r="J25" i="5"/>
  <c r="J27" i="5" s="1"/>
  <c r="J23" i="5" s="1"/>
  <c r="H25" i="5"/>
  <c r="H27" i="5" s="1"/>
  <c r="H23" i="5" s="1"/>
  <c r="G25" i="5"/>
  <c r="G27" i="5" s="1"/>
  <c r="G23" i="5" s="1"/>
  <c r="D25" i="5"/>
  <c r="D27" i="5" s="1"/>
  <c r="D23" i="5" s="1"/>
  <c r="C25" i="5"/>
  <c r="C27" i="5" s="1"/>
  <c r="C23" i="5" s="1"/>
  <c r="B25" i="5"/>
  <c r="B27" i="5" s="1"/>
  <c r="B23" i="5" s="1"/>
  <c r="H21" i="5"/>
  <c r="J16" i="5"/>
  <c r="J18" i="5" s="1"/>
  <c r="J14" i="5" s="1"/>
  <c r="H16" i="5"/>
  <c r="H18" i="5" s="1"/>
  <c r="H14" i="5" s="1"/>
  <c r="G16" i="5"/>
  <c r="G18" i="5" s="1"/>
  <c r="G14" i="5" s="1"/>
  <c r="D16" i="5"/>
  <c r="D18" i="5" s="1"/>
  <c r="D14" i="5" s="1"/>
  <c r="C16" i="5"/>
  <c r="C18" i="5" s="1"/>
  <c r="C14" i="5" s="1"/>
  <c r="B16" i="5"/>
  <c r="B18" i="5" s="1"/>
  <c r="B14" i="5" s="1"/>
  <c r="H12" i="5"/>
  <c r="G9" i="5"/>
  <c r="G5" i="5" s="1"/>
  <c r="D9" i="5"/>
  <c r="D5" i="5" s="1"/>
  <c r="C9" i="5"/>
  <c r="C5" i="5" s="1"/>
  <c r="B9" i="5"/>
  <c r="B6" i="5" s="1"/>
  <c r="J7" i="5"/>
  <c r="J9" i="5" s="1"/>
  <c r="J5" i="5" s="1"/>
  <c r="H7" i="5"/>
  <c r="H9" i="5" s="1"/>
  <c r="B5" i="5"/>
  <c r="P23" i="3"/>
  <c r="O23" i="3"/>
  <c r="B27" i="2"/>
  <c r="B26" i="2"/>
  <c r="B25" i="2"/>
  <c r="B24" i="2"/>
  <c r="B23" i="2"/>
  <c r="B22" i="2"/>
  <c r="B14" i="2"/>
  <c r="B13" i="2"/>
  <c r="B12" i="2"/>
  <c r="B11" i="2"/>
  <c r="B10" i="2"/>
  <c r="B9" i="2"/>
  <c r="E40" i="2"/>
  <c r="D40" i="2"/>
  <c r="E39" i="2"/>
  <c r="D39" i="2"/>
  <c r="E36" i="2"/>
  <c r="E37" i="2" s="1"/>
  <c r="E38" i="2" s="1"/>
  <c r="D36" i="2"/>
  <c r="D37" i="2" s="1"/>
  <c r="D38" i="2" s="1"/>
  <c r="E27" i="2"/>
  <c r="D27" i="2"/>
  <c r="E26" i="2"/>
  <c r="D26" i="2"/>
  <c r="E24" i="2"/>
  <c r="D24" i="2"/>
  <c r="E14" i="2"/>
  <c r="D14" i="2"/>
  <c r="E13" i="2"/>
  <c r="D13" i="2"/>
  <c r="E12" i="2"/>
  <c r="D12" i="2"/>
  <c r="D34" i="2"/>
  <c r="D35" i="2"/>
  <c r="D23" i="2"/>
  <c r="D22" i="2"/>
  <c r="D21" i="2"/>
  <c r="D11" i="2"/>
  <c r="D10" i="2"/>
  <c r="D9" i="2"/>
  <c r="D8" i="2"/>
  <c r="F15" i="5" l="1"/>
  <c r="F6" i="5"/>
  <c r="F23" i="5"/>
  <c r="C24" i="5"/>
  <c r="B24" i="5"/>
  <c r="D24" i="5"/>
  <c r="G24" i="5"/>
  <c r="H24" i="5"/>
  <c r="J24" i="5"/>
  <c r="B13" i="6"/>
  <c r="C13" i="6"/>
  <c r="D13" i="6"/>
  <c r="F13" i="6"/>
  <c r="H13" i="6"/>
  <c r="J13" i="6"/>
  <c r="L13" i="6"/>
  <c r="B4" i="6"/>
  <c r="C4" i="6"/>
  <c r="D4" i="6"/>
  <c r="F4" i="6"/>
  <c r="H4" i="6"/>
  <c r="J4" i="6"/>
  <c r="L4" i="6"/>
  <c r="H15" i="5"/>
  <c r="J15" i="5"/>
  <c r="B15" i="5"/>
  <c r="C15" i="5"/>
  <c r="H6" i="5"/>
  <c r="D15" i="5"/>
  <c r="C6" i="5"/>
  <c r="D6" i="5"/>
  <c r="G6" i="5"/>
  <c r="J6" i="5"/>
  <c r="H5" i="5"/>
  <c r="E25" i="2"/>
  <c r="D25" i="2"/>
</calcChain>
</file>

<file path=xl/sharedStrings.xml><?xml version="1.0" encoding="utf-8"?>
<sst xmlns="http://schemas.openxmlformats.org/spreadsheetml/2006/main" count="254" uniqueCount="94">
  <si>
    <t>Štihi</t>
  </si>
  <si>
    <t>Nivo</t>
  </si>
  <si>
    <t>Točke NT</t>
  </si>
  <si>
    <r>
      <t xml:space="preserve">Točke minor </t>
    </r>
    <r>
      <rPr>
        <sz val="11"/>
        <color rgb="FFFF0000"/>
        <rFont val="Segoe UI Variable Display"/>
        <charset val="238"/>
      </rPr>
      <t>♦</t>
    </r>
    <r>
      <rPr>
        <sz val="11"/>
        <color theme="1"/>
        <rFont val="Segoe UI Variable Display"/>
        <charset val="238"/>
      </rPr>
      <t>♣</t>
    </r>
  </si>
  <si>
    <r>
      <t xml:space="preserve">Točke major </t>
    </r>
    <r>
      <rPr>
        <sz val="11"/>
        <color theme="1"/>
        <rFont val="Segoe UI Variable Display"/>
        <charset val="238"/>
      </rPr>
      <t>♠</t>
    </r>
    <r>
      <rPr>
        <sz val="11"/>
        <color rgb="FFFF0000"/>
        <rFont val="Segoe UI Variable Display"/>
        <charset val="238"/>
      </rPr>
      <t>♥</t>
    </r>
  </si>
  <si>
    <t>Rast NT</t>
  </si>
  <si>
    <r>
      <t xml:space="preserve">Rast minorjev </t>
    </r>
    <r>
      <rPr>
        <sz val="11"/>
        <color rgb="FFFF0000"/>
        <rFont val="Aptos Narrow"/>
        <family val="2"/>
        <scheme val="minor"/>
      </rPr>
      <t>♦</t>
    </r>
    <r>
      <rPr>
        <sz val="11"/>
        <color theme="1"/>
        <rFont val="Aptos Narrow"/>
        <family val="2"/>
        <charset val="238"/>
        <scheme val="minor"/>
      </rPr>
      <t>♣</t>
    </r>
  </si>
  <si>
    <r>
      <t>Rast majorjev  ♠</t>
    </r>
    <r>
      <rPr>
        <sz val="11"/>
        <color rgb="FFFF0000"/>
        <rFont val="Aptos Narrow"/>
        <family val="2"/>
        <scheme val="minor"/>
      </rPr>
      <t>♥</t>
    </r>
  </si>
  <si>
    <t>XXXX</t>
  </si>
  <si>
    <t>XXXXX</t>
  </si>
  <si>
    <t>1-krat</t>
  </si>
  <si>
    <t>2-krat</t>
  </si>
  <si>
    <t>3-krat</t>
  </si>
  <si>
    <t>4-krat</t>
  </si>
  <si>
    <t>Nadštihi (nivo 1)</t>
  </si>
  <si>
    <t>Nadštihi (nivo 2)</t>
  </si>
  <si>
    <t>Nadštihi (nivo 3)</t>
  </si>
  <si>
    <t>Nadštihi (nivo 4)</t>
  </si>
  <si>
    <t>5-krat</t>
  </si>
  <si>
    <t>6-krat</t>
  </si>
  <si>
    <r>
      <t xml:space="preserve">Podvojene točke </t>
    </r>
    <r>
      <rPr>
        <sz val="11"/>
        <color rgb="FFFF0000"/>
        <rFont val="Aptos Narrow"/>
        <family val="2"/>
        <scheme val="minor"/>
      </rPr>
      <t>♦</t>
    </r>
    <r>
      <rPr>
        <sz val="11"/>
        <color theme="1"/>
        <rFont val="Aptos Narrow"/>
        <family val="2"/>
        <charset val="238"/>
        <scheme val="minor"/>
      </rPr>
      <t>♣</t>
    </r>
  </si>
  <si>
    <t>Bonus</t>
  </si>
  <si>
    <t>Bonus delni kont. &gt;100</t>
  </si>
  <si>
    <t>Rekontra</t>
  </si>
  <si>
    <t>Pri rekontri se vse kontraktne točke početverijo. Bonus je 100.</t>
  </si>
  <si>
    <t>XXXXXXXXXXXXXXXXX</t>
  </si>
  <si>
    <t>Brezadut (NT)</t>
  </si>
  <si>
    <t>1. nivo (kontraktne točke)</t>
  </si>
  <si>
    <t>2. nivo (kontraktne točke)</t>
  </si>
  <si>
    <t>3. nivo (kontraktne točke)</t>
  </si>
  <si>
    <t>4. nivo (kontraktne točke)</t>
  </si>
  <si>
    <t>5. nivo (kontraktne točke)</t>
  </si>
  <si>
    <t>6. nivo (kontraktne točke)</t>
  </si>
  <si>
    <t>7. nivo (kontraktne točke)</t>
  </si>
  <si>
    <t>Figurne točke skupaj</t>
  </si>
  <si>
    <t>delni kontrakt</t>
  </si>
  <si>
    <t>manša</t>
  </si>
  <si>
    <t>mali slem</t>
  </si>
  <si>
    <t>skupaj točke (delni kontrakt, manša, mali slem)</t>
  </si>
  <si>
    <r>
      <t xml:space="preserve">Kontraktne točke </t>
    </r>
    <r>
      <rPr>
        <sz val="11"/>
        <color rgb="FFFF0000"/>
        <rFont val="Aptos Narrow"/>
        <family val="2"/>
        <scheme val="minor"/>
      </rPr>
      <t>♦</t>
    </r>
    <r>
      <rPr>
        <sz val="11"/>
        <color theme="1"/>
        <rFont val="Aptos Narrow"/>
        <family val="2"/>
        <charset val="238"/>
        <scheme val="minor"/>
      </rPr>
      <t>♣</t>
    </r>
  </si>
  <si>
    <t>Skupaj bonus &amp; kontraktne toč.</t>
  </si>
  <si>
    <t>Bonus kontraktne točke  &gt;100</t>
  </si>
  <si>
    <t>Bonus kontraktne točke &lt;100</t>
  </si>
  <si>
    <t>Kontraktne točke (NT)</t>
  </si>
  <si>
    <t>XXXXXX</t>
  </si>
  <si>
    <t>Toč. za nadštih (kazenska kontra ni narejena)</t>
  </si>
  <si>
    <t>1-krat ne</t>
  </si>
  <si>
    <t>2-krat ne</t>
  </si>
  <si>
    <t>3-krat ne</t>
  </si>
  <si>
    <t>4-krat ne</t>
  </si>
  <si>
    <t>5-krat ne</t>
  </si>
  <si>
    <t>6-krat ne</t>
  </si>
  <si>
    <t>7-krat ne</t>
  </si>
  <si>
    <t>Bonus kontraktne t. &gt;100</t>
  </si>
  <si>
    <t>Bonus kontraktne t. &lt;100</t>
  </si>
  <si>
    <t>Skupaj bonus &amp; kontr. točke</t>
  </si>
  <si>
    <t>Točke za padli kontrakt</t>
  </si>
  <si>
    <t>Točke za padce pri kontri</t>
  </si>
  <si>
    <t>Točke za padce pri rekontri</t>
  </si>
  <si>
    <t>Kontra</t>
  </si>
  <si>
    <t>Bonus za delni kontrakt</t>
  </si>
  <si>
    <t>Bonus za manšo</t>
  </si>
  <si>
    <t>Bonus za mali slem</t>
  </si>
  <si>
    <t>Bonus za veliki slem</t>
  </si>
  <si>
    <t>Končne točke</t>
  </si>
  <si>
    <t>Vrsta kontrakta in bonusa</t>
  </si>
  <si>
    <r>
      <t>Minorji</t>
    </r>
    <r>
      <rPr>
        <b/>
        <sz val="12"/>
        <color rgb="FFFF0000"/>
        <rFont val="Segoe UI Variable Display"/>
        <charset val="238"/>
      </rPr>
      <t>♦</t>
    </r>
    <r>
      <rPr>
        <b/>
        <sz val="12"/>
        <color theme="0" tint="-0.14999847407452621"/>
        <rFont val="Segoe UI Variable Display"/>
        <charset val="238"/>
      </rPr>
      <t>♣</t>
    </r>
  </si>
  <si>
    <r>
      <t xml:space="preserve">Majorji </t>
    </r>
    <r>
      <rPr>
        <sz val="12"/>
        <color rgb="FFFF0000"/>
        <rFont val="Segoe UI Variable Display"/>
        <charset val="238"/>
      </rPr>
      <t>♥</t>
    </r>
    <r>
      <rPr>
        <sz val="12"/>
        <color theme="0" tint="-0.14999847407452621"/>
        <rFont val="Segoe UI Variable Display"/>
        <charset val="238"/>
      </rPr>
      <t>♠</t>
    </r>
  </si>
  <si>
    <t>3.) Točke za padce pri kontri</t>
  </si>
  <si>
    <t>4.) Točke za narejen kontriran kontrakt</t>
  </si>
  <si>
    <t>5.) Točke za narejen rekontriran kontrakt</t>
  </si>
  <si>
    <t>6.) Točke za padce pri rekontri</t>
  </si>
  <si>
    <t>6.) Točke za padce pri rekontri…............................................................................. 6. delovni list</t>
  </si>
  <si>
    <t>5.) Točke za narejen rekontriran kontrakt…............................................................. 5. delovni list</t>
  </si>
  <si>
    <t>4.) Točke za narejen kontriran kontrakt……............................................................. 4. delovni list</t>
  </si>
  <si>
    <t>3.) Točke za padce pri kontri…................................................................................ 3. delovni list</t>
  </si>
  <si>
    <t>1.) Način točkovanja delnih kontraktov, manš in slemov pri bridžu</t>
  </si>
  <si>
    <t>2.) Točke za kontrakte, nadštihe in padcev pri bridžu</t>
  </si>
  <si>
    <t>2.) Točke za kontrakte, nadštihe in padcev pri bridžu….......................................... 2. delovni list</t>
  </si>
  <si>
    <t>1.) Način točkovanja delnih kontraktov, manš in slemov pri bridžu …..................... 1. delovni list</t>
  </si>
  <si>
    <t>KAZALO (KLIKNITE NA SPODNJO POVEZAVO!)</t>
  </si>
  <si>
    <t>DOMOV</t>
  </si>
  <si>
    <r>
      <rPr>
        <sz val="8"/>
        <color theme="1"/>
        <rFont val="Aptos Narrow"/>
        <family val="2"/>
        <scheme val="minor"/>
      </rPr>
      <t>Točke za narejen kontriran kontrakt</t>
    </r>
    <r>
      <rPr>
        <sz val="11"/>
        <color theme="1"/>
        <rFont val="Aptos Narrow"/>
        <family val="2"/>
        <charset val="238"/>
        <scheme val="minor"/>
      </rPr>
      <t xml:space="preserve"> </t>
    </r>
    <r>
      <rPr>
        <sz val="11"/>
        <color rgb="FFFF0000"/>
        <rFont val="Segoe UI Variable Display"/>
        <charset val="238"/>
      </rPr>
      <t>♦</t>
    </r>
    <r>
      <rPr>
        <sz val="11"/>
        <color theme="1"/>
        <rFont val="Segoe UI Variable Display"/>
        <charset val="238"/>
      </rPr>
      <t>♣</t>
    </r>
  </si>
  <si>
    <r>
      <t>Točke za narejen kontriran kontrakt</t>
    </r>
    <r>
      <rPr>
        <sz val="8"/>
        <color rgb="FFFFCC99"/>
        <rFont val="Aptos Narrow"/>
        <family val="2"/>
        <scheme val="minor"/>
      </rPr>
      <t xml:space="preserve"> ♦</t>
    </r>
    <r>
      <rPr>
        <sz val="8"/>
        <rFont val="Aptos Narrow"/>
        <family val="2"/>
        <scheme val="minor"/>
      </rPr>
      <t>♣</t>
    </r>
  </si>
  <si>
    <r>
      <rPr>
        <sz val="8"/>
        <color theme="1"/>
        <rFont val="Aptos Narrow"/>
        <family val="2"/>
        <scheme val="minor"/>
      </rPr>
      <t>Točke za narejen kontriran kontrakt</t>
    </r>
    <r>
      <rPr>
        <sz val="11"/>
        <color theme="1"/>
        <rFont val="Aptos Narrow"/>
        <family val="2"/>
        <charset val="238"/>
        <scheme val="minor"/>
      </rPr>
      <t xml:space="preserve"> </t>
    </r>
    <r>
      <rPr>
        <sz val="11"/>
        <color rgb="FFFF0000"/>
        <rFont val="Segoe UI Variable Display"/>
        <charset val="238"/>
      </rPr>
      <t>♥</t>
    </r>
    <r>
      <rPr>
        <sz val="11"/>
        <rFont val="Segoe UI Variable Display"/>
        <charset val="238"/>
      </rPr>
      <t>♠</t>
    </r>
  </si>
  <si>
    <t>Točke za narejen kontriran kontrakt ♥♠</t>
  </si>
  <si>
    <r>
      <rPr>
        <sz val="8"/>
        <rFont val="Aptos Narrow"/>
        <family val="2"/>
        <scheme val="minor"/>
      </rPr>
      <t>Točke za narejen kontriran kontrakt</t>
    </r>
    <r>
      <rPr>
        <sz val="11"/>
        <rFont val="Aptos Narrow"/>
        <family val="2"/>
        <scheme val="minor"/>
      </rPr>
      <t xml:space="preserve"> (NT)</t>
    </r>
  </si>
  <si>
    <r>
      <t>Točke za narejen kontriran kontrakt</t>
    </r>
    <r>
      <rPr>
        <sz val="11"/>
        <color theme="0"/>
        <rFont val="Aptos Narrow"/>
        <family val="2"/>
        <scheme val="minor"/>
      </rPr>
      <t xml:space="preserve"> (NT)</t>
    </r>
  </si>
  <si>
    <r>
      <rPr>
        <sz val="8"/>
        <color theme="1"/>
        <rFont val="Aptos Narrow"/>
        <family val="2"/>
        <scheme val="minor"/>
      </rPr>
      <t>Točke za rekontriran kontrakt</t>
    </r>
    <r>
      <rPr>
        <sz val="11"/>
        <color theme="1"/>
        <rFont val="Aptos Narrow"/>
        <family val="2"/>
        <charset val="238"/>
        <scheme val="minor"/>
      </rPr>
      <t xml:space="preserve"> </t>
    </r>
    <r>
      <rPr>
        <sz val="11"/>
        <color rgb="FFFF0000"/>
        <rFont val="Segoe UI Variable Display"/>
        <charset val="238"/>
      </rPr>
      <t>♦</t>
    </r>
    <r>
      <rPr>
        <sz val="11"/>
        <rFont val="Segoe UI Variable Display"/>
        <charset val="238"/>
      </rPr>
      <t>♣</t>
    </r>
  </si>
  <si>
    <r>
      <rPr>
        <sz val="8"/>
        <color theme="0"/>
        <rFont val="Aptos Narrow"/>
        <family val="2"/>
        <scheme val="minor"/>
      </rPr>
      <t>Točke za rekontriran kontrakt</t>
    </r>
    <r>
      <rPr>
        <sz val="11"/>
        <color theme="0"/>
        <rFont val="Aptos Narrow"/>
        <family val="2"/>
        <charset val="238"/>
        <scheme val="minor"/>
      </rPr>
      <t xml:space="preserve"> </t>
    </r>
    <r>
      <rPr>
        <sz val="11"/>
        <color rgb="FFFFC000"/>
        <rFont val="Segoe UI Variable Display"/>
        <charset val="238"/>
      </rPr>
      <t>♦</t>
    </r>
    <r>
      <rPr>
        <sz val="11"/>
        <rFont val="Segoe UI Variable Display"/>
        <charset val="238"/>
      </rPr>
      <t>♣</t>
    </r>
  </si>
  <si>
    <r>
      <rPr>
        <sz val="8"/>
        <color theme="1"/>
        <rFont val="Aptos Narrow"/>
        <family val="2"/>
        <scheme val="minor"/>
      </rPr>
      <t>Točke za rekontriran kontrakt</t>
    </r>
    <r>
      <rPr>
        <sz val="11"/>
        <color theme="1"/>
        <rFont val="Aptos Narrow"/>
        <family val="2"/>
        <charset val="238"/>
        <scheme val="minor"/>
      </rPr>
      <t xml:space="preserve"> </t>
    </r>
    <r>
      <rPr>
        <sz val="11"/>
        <color rgb="FFFF0000"/>
        <rFont val="Segoe UI Variable Display"/>
        <charset val="238"/>
      </rPr>
      <t>♥</t>
    </r>
    <r>
      <rPr>
        <sz val="11"/>
        <rFont val="Segoe UI Variable Display"/>
        <charset val="238"/>
      </rPr>
      <t>♠</t>
    </r>
  </si>
  <si>
    <r>
      <t xml:space="preserve">Točke za rekontriran kontrakt </t>
    </r>
    <r>
      <rPr>
        <sz val="8"/>
        <color rgb="FFFFC000"/>
        <rFont val="Aptos Narrow"/>
        <family val="2"/>
        <scheme val="minor"/>
      </rPr>
      <t>♥</t>
    </r>
    <r>
      <rPr>
        <sz val="8"/>
        <rFont val="Aptos Narrow"/>
        <family val="2"/>
        <scheme val="minor"/>
      </rPr>
      <t>♠</t>
    </r>
  </si>
  <si>
    <r>
      <rPr>
        <sz val="8"/>
        <rFont val="Aptos Narrow"/>
        <family val="2"/>
        <scheme val="minor"/>
      </rPr>
      <t>Točke za rekontriran kontrakt</t>
    </r>
    <r>
      <rPr>
        <sz val="11"/>
        <rFont val="Aptos Narrow"/>
        <family val="2"/>
        <scheme val="minor"/>
      </rPr>
      <t xml:space="preserve"> (NT)</t>
    </r>
  </si>
  <si>
    <r>
      <rPr>
        <sz val="8"/>
        <color theme="0"/>
        <rFont val="Aptos Narrow"/>
        <family val="2"/>
        <scheme val="minor"/>
      </rPr>
      <t>Točke za rekontriran kontrakt</t>
    </r>
    <r>
      <rPr>
        <sz val="11"/>
        <color theme="0"/>
        <rFont val="Aptos Narrow"/>
        <family val="2"/>
        <scheme val="minor"/>
      </rPr>
      <t xml:space="preserve"> (NT)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</si>
</sst>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theme="1"/>
      <name val="Segoe UI Variable Display"/>
      <charset val="238"/>
    </font>
    <font>
      <sz val="11"/>
      <color rgb="FFFF0000"/>
      <name val="Segoe UI Variable Display"/>
      <charset val="238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Segoe UI Variable Display"/>
      <charset val="238"/>
    </font>
    <font>
      <sz val="11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FFCC9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color rgb="FFFFC000"/>
      <name val="Segoe UI Variable Display"/>
      <charset val="238"/>
    </font>
    <font>
      <sz val="9"/>
      <color theme="1"/>
      <name val="Aptos Narrow"/>
      <family val="2"/>
      <charset val="238"/>
      <scheme val="minor"/>
    </font>
    <font>
      <sz val="12"/>
      <color rgb="FFFF0000"/>
      <name val="Segoe UI Variable Display"/>
      <charset val="238"/>
    </font>
    <font>
      <sz val="12"/>
      <color theme="0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b/>
      <sz val="12"/>
      <color rgb="FFFF0000"/>
      <name val="Segoe UI Variable Display"/>
      <charset val="238"/>
    </font>
    <font>
      <b/>
      <sz val="12"/>
      <color theme="0"/>
      <name val="Aptos Narrow"/>
      <family val="2"/>
      <charset val="238"/>
      <scheme val="minor"/>
    </font>
    <font>
      <b/>
      <sz val="12"/>
      <color theme="0" tint="-0.14999847407452621"/>
      <name val="Segoe UI Variable Display"/>
      <charset val="238"/>
    </font>
    <font>
      <sz val="12"/>
      <color theme="0" tint="-0.14999847407452621"/>
      <name val="Segoe UI Variable Display"/>
      <charset val="238"/>
    </font>
    <font>
      <u/>
      <sz val="11"/>
      <color theme="10"/>
      <name val="Aptos Narrow"/>
      <family val="2"/>
      <charset val="238"/>
      <scheme val="minor"/>
    </font>
    <font>
      <b/>
      <u/>
      <sz val="11"/>
      <color rgb="FF3333FF"/>
      <name val="Aptos Narrow"/>
      <family val="2"/>
      <scheme val="minor"/>
    </font>
    <font>
      <u/>
      <sz val="11"/>
      <color theme="0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sz val="8"/>
      <color rgb="FFFFC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10" borderId="20" xfId="0" applyFill="1" applyBorder="1" applyAlignment="1">
      <alignment horizontal="center"/>
    </xf>
    <xf numFmtId="0" fontId="0" fillId="10" borderId="20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/>
    </xf>
    <xf numFmtId="0" fontId="0" fillId="7" borderId="15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/>
    </xf>
    <xf numFmtId="0" fontId="0" fillId="8" borderId="15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6" fillId="0" borderId="1" xfId="0" applyFont="1" applyBorder="1"/>
    <xf numFmtId="0" fontId="0" fillId="2" borderId="7" xfId="0" applyFill="1" applyBorder="1" applyAlignment="1">
      <alignment horizontal="center"/>
    </xf>
    <xf numFmtId="0" fontId="1" fillId="3" borderId="25" xfId="0" applyFont="1" applyFill="1" applyBorder="1" applyAlignment="1">
      <alignment horizontal="center" vertical="center"/>
    </xf>
    <xf numFmtId="0" fontId="0" fillId="11" borderId="3" xfId="0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" fillId="3" borderId="37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" fillId="3" borderId="4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3" borderId="2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/>
    </xf>
    <xf numFmtId="0" fontId="0" fillId="2" borderId="24" xfId="0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0" fillId="2" borderId="1" xfId="0" applyFill="1" applyBorder="1"/>
    <xf numFmtId="0" fontId="10" fillId="0" borderId="1" xfId="0" applyFont="1" applyBorder="1"/>
    <xf numFmtId="0" fontId="10" fillId="2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2" fillId="0" borderId="0" xfId="0" applyFont="1"/>
    <xf numFmtId="0" fontId="10" fillId="0" borderId="10" xfId="0" applyFont="1" applyBorder="1"/>
    <xf numFmtId="0" fontId="24" fillId="4" borderId="9" xfId="0" applyFont="1" applyFill="1" applyBorder="1" applyAlignment="1">
      <alignment horizontal="center"/>
    </xf>
    <xf numFmtId="0" fontId="28" fillId="0" borderId="0" xfId="1" applyFont="1"/>
    <xf numFmtId="0" fontId="0" fillId="0" borderId="0" xfId="0" applyBorder="1"/>
    <xf numFmtId="0" fontId="28" fillId="0" borderId="0" xfId="1" applyFont="1" applyBorder="1"/>
    <xf numFmtId="0" fontId="0" fillId="0" borderId="0" xfId="0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0" fontId="30" fillId="0" borderId="0" xfId="0" applyFont="1"/>
    <xf numFmtId="0" fontId="0" fillId="2" borderId="45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1" fillId="3" borderId="32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0" fillId="11" borderId="38" xfId="0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46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/>
    <xf numFmtId="0" fontId="24" fillId="4" borderId="9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4" fillId="4" borderId="9" xfId="0" applyFont="1" applyFill="1" applyBorder="1" applyAlignme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/>
    <xf numFmtId="0" fontId="24" fillId="4" borderId="33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20" xfId="0" applyFill="1" applyBorder="1" applyAlignment="1">
      <alignment horizontal="center" vertical="center"/>
    </xf>
    <xf numFmtId="0" fontId="0" fillId="7" borderId="22" xfId="0" applyFill="1" applyBorder="1" applyAlignment="1"/>
    <xf numFmtId="0" fontId="0" fillId="8" borderId="22" xfId="0" applyFill="1" applyBorder="1" applyAlignment="1"/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/>
    <xf numFmtId="0" fontId="0" fillId="0" borderId="10" xfId="0" applyBorder="1" applyAlignment="1">
      <alignment horizontal="center" vertical="center"/>
    </xf>
    <xf numFmtId="0" fontId="0" fillId="0" borderId="10" xfId="0" applyBorder="1" applyAlignment="1"/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0" borderId="20" xfId="0" applyFill="1" applyBorder="1" applyAlignment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/>
    <xf numFmtId="0" fontId="0" fillId="11" borderId="3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/>
    <xf numFmtId="0" fontId="0" fillId="0" borderId="26" xfId="0" applyBorder="1" applyAlignment="1">
      <alignment horizontal="center"/>
    </xf>
    <xf numFmtId="0" fontId="0" fillId="11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3" borderId="2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1" fillId="3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0" fillId="0" borderId="26" xfId="0" applyBorder="1" applyAlignment="1"/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23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0" xfId="0" applyFont="1" applyFill="1" applyBorder="1" applyAlignment="1"/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/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8" borderId="16" xfId="0" applyFill="1" applyBorder="1" applyAlignment="1">
      <alignment horizontal="center"/>
    </xf>
    <xf numFmtId="0" fontId="0" fillId="8" borderId="16" xfId="0" applyFill="1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8" borderId="47" xfId="0" applyFill="1" applyBorder="1" applyAlignment="1">
      <alignment horizontal="center"/>
    </xf>
    <xf numFmtId="0" fontId="0" fillId="8" borderId="48" xfId="0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9" xfId="0" applyFont="1" applyFill="1" applyBorder="1" applyAlignment="1"/>
    <xf numFmtId="0" fontId="1" fillId="9" borderId="9" xfId="0" applyFont="1" applyFill="1" applyBorder="1" applyAlignment="1">
      <alignment horizont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3333FF"/>
      <color rgb="FFFFCC99"/>
      <color rgb="FF99CCFF"/>
      <color rgb="FFCC9900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</xdr:rowOff>
    </xdr:from>
    <xdr:to>
      <xdr:col>9</xdr:col>
      <xdr:colOff>104224</xdr:colOff>
      <xdr:row>41</xdr:row>
      <xdr:rowOff>123825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5E5F2D4-9606-A30B-36C6-84088B453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1801"/>
          <a:ext cx="5590624" cy="5076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409574</xdr:colOff>
      <xdr:row>2</xdr:row>
      <xdr:rowOff>0</xdr:rowOff>
    </xdr:from>
    <xdr:to>
      <xdr:col>20</xdr:col>
      <xdr:colOff>171450</xdr:colOff>
      <xdr:row>9</xdr:row>
      <xdr:rowOff>133350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CBE654F0-2B20-2360-BA6C-A52A72D0DA7B}"/>
            </a:ext>
          </a:extLst>
        </xdr:cNvPr>
        <xdr:cNvSpPr txBox="1"/>
      </xdr:nvSpPr>
      <xdr:spPr>
        <a:xfrm>
          <a:off x="4819649" y="495300"/>
          <a:ext cx="8905876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600"/>
            <a:t>Formule za izračun določenih kontraktov</a:t>
          </a:r>
        </a:p>
        <a:p>
          <a:br>
            <a:rPr lang="sl-SI" sz="1100"/>
          </a:br>
          <a:r>
            <a:rPr lang="sl-SI" sz="1100"/>
            <a:t>Delni kontrakt 1</a:t>
          </a:r>
          <a:r>
            <a:rPr lang="sl-SI" sz="1100">
              <a:solidFill>
                <a:srgbClr val="FF0000"/>
              </a:solidFill>
              <a:latin typeface="Segoe UI Variable Display" pitchFamily="2" charset="0"/>
            </a:rPr>
            <a:t>♦ </a:t>
          </a:r>
          <a:r>
            <a:rPr lang="sl-SI" sz="1100">
              <a:solidFill>
                <a:sysClr val="windowText" lastClr="000000"/>
              </a:solidFill>
              <a:latin typeface="Segoe UI Variable Display" pitchFamily="2" charset="0"/>
            </a:rPr>
            <a:t>(1. nivo)</a:t>
          </a:r>
          <a:r>
            <a:rPr lang="sl-SI" sz="1100">
              <a:solidFill>
                <a:srgbClr val="FF0000"/>
              </a:solidFill>
              <a:latin typeface="Segoe UI Variable Display" pitchFamily="2" charset="0"/>
            </a:rPr>
            <a:t> </a:t>
          </a:r>
          <a:r>
            <a:rPr lang="sl-SI" sz="1100">
              <a:solidFill>
                <a:sysClr val="windowText" lastClr="000000"/>
              </a:solidFill>
              <a:latin typeface="Segoe UI Variable Display" pitchFamily="2" charset="0"/>
            </a:rPr>
            <a:t>= Bonus delni kontrakt +1.</a:t>
          </a:r>
          <a:r>
            <a:rPr lang="sl-SI" sz="1100" baseline="0">
              <a:solidFill>
                <a:sysClr val="windowText" lastClr="000000"/>
              </a:solidFill>
              <a:latin typeface="Segoe UI Variable Display" pitchFamily="2" charset="0"/>
            </a:rPr>
            <a:t> nivo (kontraktne točke) = 50 + 20 = 70</a:t>
          </a: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Delni kontrakt 2</a:t>
          </a:r>
          <a:r>
            <a:rPr lang="sl-SI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♦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(2. nivo) = Bonus delni kontrakt +2.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nivo (kontraktne točke) = 50 + 40 = 90</a:t>
          </a:r>
          <a:b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Manša 4</a:t>
          </a:r>
          <a:r>
            <a:rPr lang="sl-SI" sz="1100" baseline="0">
              <a:solidFill>
                <a:srgbClr val="FF0000"/>
              </a:solidFill>
              <a:effectLst/>
              <a:latin typeface="Segoe UI Variable Display" pitchFamily="2" charset="0"/>
              <a:ea typeface="+mn-ea"/>
              <a:cs typeface="+mn-cs"/>
            </a:rPr>
            <a:t>♥</a:t>
          </a:r>
          <a:r>
            <a:rPr lang="sl-SI" sz="1100" baseline="0">
              <a:solidFill>
                <a:schemeClr val="dk1"/>
              </a:solidFill>
              <a:effectLst/>
              <a:latin typeface="Segoe UI Variable Display" pitchFamily="2" charset="0"/>
              <a:ea typeface="+mn-ea"/>
              <a:cs typeface="+mn-cs"/>
            </a:rPr>
            <a:t>, neranljiv = Bonus (delni kontrakt) + Bonus manša, neranljiv + 4. nivo (kontraktne točke = 50 + 250 +120 = 420</a:t>
          </a: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Mali slem 6♣,  ranljiv = Bonus (delni kontrakt) + Bonus manša, ranljiv + Bonus mali slem, ranljiv + 6. nivo (kontraktne točke = 50 + 450 +750 + 120 = 1370 itd.</a:t>
          </a:r>
          <a:endParaRPr lang="sl-SI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381000</xdr:colOff>
      <xdr:row>10</xdr:row>
      <xdr:rowOff>133350</xdr:rowOff>
    </xdr:from>
    <xdr:to>
      <xdr:col>16</xdr:col>
      <xdr:colOff>534357</xdr:colOff>
      <xdr:row>59</xdr:row>
      <xdr:rowOff>1327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2735F29E-3EA3-05D5-20B9-FC6644BA3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2247900"/>
          <a:ext cx="6858957" cy="95072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160734</xdr:colOff>
      <xdr:row>2</xdr:row>
      <xdr:rowOff>29766</xdr:rowOff>
    </xdr:from>
    <xdr:to>
      <xdr:col>21</xdr:col>
      <xdr:colOff>458391</xdr:colOff>
      <xdr:row>11</xdr:row>
      <xdr:rowOff>113109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2A7C637-7B8D-4CD9-A3E7-CAD2F4B6F8C4}"/>
            </a:ext>
          </a:extLst>
        </xdr:cNvPr>
        <xdr:cNvSpPr txBox="1"/>
      </xdr:nvSpPr>
      <xdr:spPr>
        <a:xfrm>
          <a:off x="6084093" y="410766"/>
          <a:ext cx="6977064" cy="1839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600"/>
            <a:t>Formule za izračun, če kazenska</a:t>
          </a:r>
          <a:r>
            <a:rPr lang="sl-SI" sz="1600" baseline="0"/>
            <a:t> kontra ni narejena</a:t>
          </a:r>
        </a:p>
        <a:p>
          <a:r>
            <a:rPr lang="sl-SI" sz="1100"/>
            <a:t>Delni kontrakt 1</a:t>
          </a:r>
          <a:r>
            <a:rPr lang="sl-SI" sz="1100">
              <a:solidFill>
                <a:srgbClr val="FF0000"/>
              </a:solidFill>
              <a:latin typeface="Segoe UI Variable Display" pitchFamily="2" charset="0"/>
            </a:rPr>
            <a:t>♦ </a:t>
          </a:r>
          <a:r>
            <a:rPr lang="sl-SI" sz="1100">
              <a:solidFill>
                <a:sysClr val="windowText" lastClr="000000"/>
              </a:solidFill>
              <a:latin typeface="Segoe UI Variable Display" pitchFamily="2" charset="0"/>
            </a:rPr>
            <a:t>(1. nivo)</a:t>
          </a:r>
          <a:r>
            <a:rPr lang="sl-SI" sz="1100">
              <a:solidFill>
                <a:srgbClr val="FF0000"/>
              </a:solidFill>
              <a:latin typeface="Segoe UI Variable Display" pitchFamily="2" charset="0"/>
            </a:rPr>
            <a:t> </a:t>
          </a:r>
          <a:r>
            <a:rPr lang="sl-SI" sz="1100">
              <a:solidFill>
                <a:schemeClr val="dk1"/>
              </a:solidFill>
              <a:latin typeface="+mn-lt"/>
              <a:ea typeface="+mn-ea"/>
              <a:cs typeface="+mn-cs"/>
            </a:rPr>
            <a:t>= (Skupaj bonus + kontraktne točke) + bonus za delni kontrak &gt;100 = 90 + 50 = 140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Delni kontrakt 3</a:t>
          </a:r>
          <a:r>
            <a:rPr lang="sl-SI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♦</a:t>
          </a:r>
          <a:r>
            <a:rPr lang="sl-SI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neranljiv,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(3. nivo) = Skupaj bonus + kontraktne točke + bonus za delni kontrak &lt;100 = 170 + 300 = 470 itd.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Bonus za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kontrakt &gt;100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-&gt;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Kontraktne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točke &gt;100 = 50</a:t>
          </a:r>
          <a:b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Bonus za kontrakt  &lt;100 -&gt; Kontrakatne točke &lt;100 = 300 neranljiv, 500 ranljiv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Bonus za kontrakt 6. nivo  &lt;100 -&gt; Kontrakatne točke &lt;100 = 800 neranljiv, 1300 ranljiv </a:t>
          </a:r>
        </a:p>
        <a:p>
          <a:pPr eaLnBrk="1" fontAlgn="auto" latinLnBrk="0" hangingPunct="1"/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Bonus za kontrakt 7. nivo  &lt;100 -&gt; Kontrakatne točke &lt;100 = 1300 neranljiv, 2000 ranljiv </a:t>
          </a:r>
          <a:endParaRPr lang="sl-SI">
            <a:effectLst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l-S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25</xdr:col>
      <xdr:colOff>297657</xdr:colOff>
      <xdr:row>11</xdr:row>
      <xdr:rowOff>47624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5CEA7180-3306-4CF9-892D-CFE35B62FF1A}"/>
            </a:ext>
          </a:extLst>
        </xdr:cNvPr>
        <xdr:cNvSpPr txBox="1"/>
      </xdr:nvSpPr>
      <xdr:spPr>
        <a:xfrm>
          <a:off x="7137797" y="392906"/>
          <a:ext cx="6977063" cy="1839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600"/>
            <a:t>Formule za izračun, če je rekontra </a:t>
          </a:r>
          <a:r>
            <a:rPr lang="sl-SI" sz="1600" baseline="0"/>
            <a:t>narejena</a:t>
          </a:r>
        </a:p>
        <a:p>
          <a:r>
            <a:rPr lang="sl-SI" sz="1100"/>
            <a:t>Delni kontrakt 1</a:t>
          </a:r>
          <a:r>
            <a:rPr lang="sl-SI" sz="1100">
              <a:solidFill>
                <a:srgbClr val="FF0000"/>
              </a:solidFill>
              <a:latin typeface="Segoe UI Variable Display" pitchFamily="2" charset="0"/>
            </a:rPr>
            <a:t>♦ </a:t>
          </a:r>
          <a:r>
            <a:rPr lang="sl-SI" sz="1100">
              <a:solidFill>
                <a:sysClr val="windowText" lastClr="000000"/>
              </a:solidFill>
              <a:latin typeface="Segoe UI Variable Display" pitchFamily="2" charset="0"/>
            </a:rPr>
            <a:t>(1. nivo)</a:t>
          </a:r>
          <a:r>
            <a:rPr lang="sl-SI" sz="1100">
              <a:solidFill>
                <a:srgbClr val="FF0000"/>
              </a:solidFill>
              <a:latin typeface="Segoe UI Variable Display" pitchFamily="2" charset="0"/>
            </a:rPr>
            <a:t> </a:t>
          </a:r>
          <a:r>
            <a:rPr lang="sl-SI" sz="1100">
              <a:solidFill>
                <a:schemeClr val="dk1"/>
              </a:solidFill>
              <a:latin typeface="+mn-lt"/>
              <a:ea typeface="+mn-ea"/>
              <a:cs typeface="+mn-cs"/>
            </a:rPr>
            <a:t>= (Skupaj bonus + kontraktne točke) + bonus za delni kontrak &gt;100 = 180 + 50 = 230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Delni kontrakt 3</a:t>
          </a:r>
          <a:r>
            <a:rPr lang="sl-SI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♦</a:t>
          </a:r>
          <a:r>
            <a:rPr lang="sl-SI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neranljiv,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(3. nivo) = Skupaj bonus + kontraktne točke + bonus za delni kontrak &lt;100 = 340 + 300 = 640 itd.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Bonus za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kontrakt &gt;100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-&gt;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Kontraktne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točke &gt;100 = 50</a:t>
          </a:r>
          <a:b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Bonus za kontrakt  &lt;100 -&gt; Kontrakatne točke &lt;100 = 300 neranljiv, 500 ranljiv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Bonus za kontrakt 6. nivo  &lt;100 -&gt; Kontrakatne točke &lt;100 = 800 neranljiv, 1300 ranljiv </a:t>
          </a:r>
        </a:p>
        <a:p>
          <a:pPr eaLnBrk="1" fontAlgn="auto" latinLnBrk="0" hangingPunct="1"/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Bonus za kontrakt 7. nivo  &lt;100 -&gt; Kontrakatne točke &lt;100 = 1300 neranljiv, 2000 ranljiv </a:t>
          </a:r>
          <a:endParaRPr lang="sl-SI">
            <a:effectLst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l-S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563074</xdr:colOff>
      <xdr:row>30</xdr:row>
      <xdr:rowOff>86535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39160E3-EC93-1B6C-B769-77AA70B28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78274" cy="5801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114300</xdr:rowOff>
    </xdr:from>
    <xdr:to>
      <xdr:col>5</xdr:col>
      <xdr:colOff>562479</xdr:colOff>
      <xdr:row>53</xdr:row>
      <xdr:rowOff>181569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E79296E-10B2-4200-A368-B224D5187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19800"/>
          <a:ext cx="3610479" cy="4258269"/>
        </a:xfrm>
        <a:prstGeom prst="rect">
          <a:avLst/>
        </a:prstGeom>
      </xdr:spPr>
    </xdr:pic>
    <xdr:clientData/>
  </xdr:twoCellAnchor>
  <xdr:twoCellAnchor editAs="oneCell">
    <xdr:from>
      <xdr:col>10</xdr:col>
      <xdr:colOff>466725</xdr:colOff>
      <xdr:row>32</xdr:row>
      <xdr:rowOff>35719</xdr:rowOff>
    </xdr:from>
    <xdr:to>
      <xdr:col>16</xdr:col>
      <xdr:colOff>772078</xdr:colOff>
      <xdr:row>47</xdr:row>
      <xdr:rowOff>131381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A3253C2-5641-4D7E-B9FF-2EB95F7EF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62725" y="6131719"/>
          <a:ext cx="3962953" cy="2953162"/>
        </a:xfrm>
        <a:prstGeom prst="rect">
          <a:avLst/>
        </a:prstGeom>
      </xdr:spPr>
    </xdr:pic>
    <xdr:clientData/>
  </xdr:twoCellAnchor>
  <xdr:twoCellAnchor editAs="oneCell">
    <xdr:from>
      <xdr:col>16</xdr:col>
      <xdr:colOff>1060847</xdr:colOff>
      <xdr:row>28</xdr:row>
      <xdr:rowOff>9525</xdr:rowOff>
    </xdr:from>
    <xdr:to>
      <xdr:col>24</xdr:col>
      <xdr:colOff>13740</xdr:colOff>
      <xdr:row>52</xdr:row>
      <xdr:rowOff>86374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3961A9A2-CFCE-4A99-88D4-B1B728F02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4447" y="5343525"/>
          <a:ext cx="4610743" cy="4648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844BC-1251-47BE-8F91-700CA5805D9D}">
  <dimension ref="A1:J22"/>
  <sheetViews>
    <sheetView showGridLines="0" tabSelected="1" workbookViewId="0"/>
  </sheetViews>
  <sheetFormatPr defaultRowHeight="15" x14ac:dyDescent="0.25"/>
  <sheetData>
    <row r="1" spans="1:10" ht="24" x14ac:dyDescent="0.4">
      <c r="A1" s="93" t="s">
        <v>80</v>
      </c>
      <c r="B1" s="93"/>
      <c r="C1" s="93"/>
      <c r="D1" s="93"/>
      <c r="E1" s="93"/>
      <c r="G1" s="89"/>
      <c r="H1" s="89"/>
    </row>
    <row r="2" spans="1:10" x14ac:dyDescent="0.25">
      <c r="G2" s="89"/>
      <c r="H2" s="89"/>
    </row>
    <row r="3" spans="1:10" x14ac:dyDescent="0.25">
      <c r="A3" s="88" t="s">
        <v>79</v>
      </c>
      <c r="B3" s="88"/>
      <c r="C3" s="88"/>
      <c r="D3" s="88"/>
      <c r="E3" s="88"/>
      <c r="F3" s="88"/>
      <c r="G3" s="90"/>
      <c r="H3" s="90"/>
      <c r="I3" s="88"/>
      <c r="J3" s="88"/>
    </row>
    <row r="4" spans="1:10" x14ac:dyDescent="0.25">
      <c r="G4" s="89"/>
      <c r="H4" s="89"/>
    </row>
    <row r="5" spans="1:10" x14ac:dyDescent="0.25">
      <c r="A5" s="88" t="s">
        <v>78</v>
      </c>
      <c r="B5" s="88"/>
      <c r="C5" s="88"/>
      <c r="D5" s="88"/>
      <c r="E5" s="88"/>
      <c r="F5" s="88"/>
      <c r="G5" s="90"/>
      <c r="H5" s="90"/>
      <c r="I5" s="88"/>
      <c r="J5" s="88"/>
    </row>
    <row r="6" spans="1:10" x14ac:dyDescent="0.25">
      <c r="G6" s="89"/>
      <c r="H6" s="89"/>
    </row>
    <row r="7" spans="1:10" x14ac:dyDescent="0.25">
      <c r="A7" s="88" t="s">
        <v>75</v>
      </c>
      <c r="B7" s="88"/>
      <c r="C7" s="88"/>
      <c r="D7" s="88"/>
      <c r="E7" s="88"/>
      <c r="F7" s="88"/>
      <c r="G7" s="90"/>
      <c r="H7" s="90"/>
      <c r="I7" s="88"/>
      <c r="J7" s="88"/>
    </row>
    <row r="8" spans="1:10" x14ac:dyDescent="0.25">
      <c r="G8" s="89"/>
      <c r="H8" s="89"/>
    </row>
    <row r="9" spans="1:10" x14ac:dyDescent="0.25">
      <c r="A9" s="88" t="s">
        <v>74</v>
      </c>
      <c r="B9" s="88"/>
      <c r="C9" s="88"/>
      <c r="D9" s="88"/>
      <c r="E9" s="88"/>
      <c r="F9" s="88"/>
      <c r="G9" s="90"/>
      <c r="H9" s="90"/>
      <c r="I9" s="88"/>
      <c r="J9" s="88"/>
    </row>
    <row r="10" spans="1:10" x14ac:dyDescent="0.25">
      <c r="G10" s="89"/>
      <c r="H10" s="89"/>
    </row>
    <row r="11" spans="1:10" x14ac:dyDescent="0.25">
      <c r="A11" s="88" t="s">
        <v>73</v>
      </c>
      <c r="B11" s="88"/>
      <c r="C11" s="88"/>
      <c r="D11" s="88"/>
      <c r="E11" s="88"/>
      <c r="F11" s="88"/>
      <c r="G11" s="90"/>
      <c r="H11" s="90"/>
      <c r="I11" s="88"/>
      <c r="J11" s="88"/>
    </row>
    <row r="12" spans="1:10" x14ac:dyDescent="0.25">
      <c r="G12" s="89"/>
      <c r="H12" s="89"/>
    </row>
    <row r="13" spans="1:10" x14ac:dyDescent="0.25">
      <c r="A13" s="88" t="s">
        <v>72</v>
      </c>
      <c r="B13" s="88"/>
      <c r="C13" s="88"/>
      <c r="D13" s="88"/>
      <c r="E13" s="88"/>
      <c r="F13" s="88"/>
      <c r="G13" s="90"/>
      <c r="H13" s="90"/>
      <c r="I13" s="88"/>
      <c r="J13" s="88"/>
    </row>
    <row r="14" spans="1:10" x14ac:dyDescent="0.25">
      <c r="G14" s="89"/>
      <c r="H14" s="89"/>
    </row>
    <row r="15" spans="1:10" x14ac:dyDescent="0.25">
      <c r="G15" s="89"/>
      <c r="H15" s="89"/>
    </row>
    <row r="16" spans="1:10" x14ac:dyDescent="0.25">
      <c r="G16" s="89"/>
      <c r="H16" s="89"/>
    </row>
    <row r="17" spans="7:8" x14ac:dyDescent="0.25">
      <c r="G17" s="89"/>
      <c r="H17" s="89"/>
    </row>
    <row r="18" spans="7:8" x14ac:dyDescent="0.25">
      <c r="G18" s="89"/>
      <c r="H18" s="89"/>
    </row>
    <row r="19" spans="7:8" x14ac:dyDescent="0.25">
      <c r="G19" s="89"/>
      <c r="H19" s="89"/>
    </row>
    <row r="20" spans="7:8" x14ac:dyDescent="0.25">
      <c r="G20" s="89"/>
      <c r="H20" s="89"/>
    </row>
    <row r="21" spans="7:8" x14ac:dyDescent="0.25">
      <c r="G21" s="89"/>
      <c r="H21" s="89"/>
    </row>
    <row r="22" spans="7:8" x14ac:dyDescent="0.25">
      <c r="G22" s="89"/>
      <c r="H22" s="89"/>
    </row>
  </sheetData>
  <hyperlinks>
    <hyperlink ref="A3:J3" location="'1. T. del kontr. manš in slem'!A1" display="1.) Točkovanje delnih kontraktov, manš in slemov pri bridžu …............................... 1. delovni list" xr:uid="{05A3900D-626D-4D2B-935B-C3F8477DDC6E}"/>
    <hyperlink ref="A5" location="'2. Toč. kontra nadšti in padcev'!A1" display="2.) Točkovanje kontraktov, nadštihov in padcev pri bridžu….................................... 2. delovni list" xr:uid="{F91E71A3-8E37-4B4D-AF8C-178618900D1F}"/>
    <hyperlink ref="A7" location="'3. Toč. kazens. kontra narejena'!A1" display="3.) Točke za padce pri kontri…................................................................................ 3. delovni list" xr:uid="{6922EBCE-A194-48BD-B344-6170A921DEF6}"/>
    <hyperlink ref="A9" location="'4. Toč. nare. kontr. kont.'!A1" display="4.) Točke za narejen kontriran kontrakt……............................................................. 4. delovni list" xr:uid="{40CFA1E1-D71E-4516-B552-582401C36EB2}"/>
    <hyperlink ref="A11" location="'5. Toč. narejen rekontr. kont.'!A1" display="5.) Točke za narejen rekontriran kontrakt…............................................................. 5. delovni list" xr:uid="{5EA2A30F-194E-44F9-A3F9-918434F48757}"/>
    <hyperlink ref="A13" location="'6. Točke za padce pri rekont.'!A1" display="6.) Točke za padce pri rekontri…............................................................................. 6. delovni list" xr:uid="{806A5403-A0EA-42CE-A814-1D90405F9E88}"/>
    <hyperlink ref="A5:J5" location="'2. Toč. kontra nadšti in padcev'!A1" display="2.) Točkovanje kontraktov, nadštihov in padcev pri bridžu….................................... 2. delovni list" xr:uid="{1FB329F1-89A0-4DD3-9A9B-CB45824058A1}"/>
    <hyperlink ref="A7:J7" location="'3. Toč. kazens. kontra narejena'!A1" display="3.) Točke za padce pri kontri…................................................................................ 3. delovni list" xr:uid="{B86AE611-8295-44F6-9E4F-1A26B9486C2A}"/>
    <hyperlink ref="A9:J9" location="'4. Toč. nare. kontr. kont.'!A1" display="4.) Točke za narejen kontriran kontrakt……............................................................. 4. delovni list" xr:uid="{A9F32929-B389-49AE-8B69-47D3DFE566A9}"/>
    <hyperlink ref="A11:J11" location="'5. Toč. narejen rekontr. kont.'!A1" display="5.) Točke za narejen rekontriran kontrakt…............................................................. 5. delovni list" xr:uid="{A0856C75-60E7-4B93-9147-BC389D639C90}"/>
    <hyperlink ref="A13:J13" location="'6. Točke za padce pri rekont.'!A1" display="6.) Točke za padce pri rekontri…............................................................................. 6. delovni list" xr:uid="{E5CD2DF0-9C1E-4358-9101-FCEA68E4D56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37D25-B1C6-461E-B1EE-1E016C10CB4F}">
  <dimension ref="A1:U40"/>
  <sheetViews>
    <sheetView showGridLines="0" workbookViewId="0">
      <selection activeCell="J1" sqref="J1"/>
    </sheetView>
  </sheetViews>
  <sheetFormatPr defaultRowHeight="15" x14ac:dyDescent="0.25"/>
  <cols>
    <col min="1" max="1" width="25" customWidth="1"/>
    <col min="2" max="2" width="12.28515625" customWidth="1"/>
    <col min="4" max="4" width="10.5703125" customWidth="1"/>
  </cols>
  <sheetData>
    <row r="1" spans="1:10" ht="24" x14ac:dyDescent="0.4">
      <c r="A1" s="85" t="s">
        <v>76</v>
      </c>
      <c r="B1" s="85"/>
      <c r="C1" s="85"/>
      <c r="D1" s="85"/>
      <c r="E1" s="85"/>
      <c r="F1" s="85"/>
      <c r="J1" s="92" t="s">
        <v>81</v>
      </c>
    </row>
    <row r="3" spans="1:10" ht="17.25" x14ac:dyDescent="0.3">
      <c r="A3" s="87" t="s">
        <v>65</v>
      </c>
      <c r="B3" s="103" t="s">
        <v>66</v>
      </c>
      <c r="C3" s="103"/>
      <c r="D3" s="103" t="s">
        <v>64</v>
      </c>
      <c r="E3" s="106"/>
    </row>
    <row r="4" spans="1:10" ht="15.75" x14ac:dyDescent="0.25">
      <c r="A4" s="86" t="s">
        <v>60</v>
      </c>
      <c r="B4" s="104">
        <v>50</v>
      </c>
      <c r="C4" s="104"/>
      <c r="D4" s="107" t="s">
        <v>25</v>
      </c>
      <c r="E4" s="108"/>
    </row>
    <row r="5" spans="1:10" ht="15.75" x14ac:dyDescent="0.25">
      <c r="A5" s="80" t="s">
        <v>61</v>
      </c>
      <c r="B5" s="81">
        <v>250</v>
      </c>
      <c r="C5" s="82">
        <v>450</v>
      </c>
      <c r="D5" s="101" t="s">
        <v>25</v>
      </c>
      <c r="E5" s="102"/>
    </row>
    <row r="6" spans="1:10" ht="15.75" x14ac:dyDescent="0.25">
      <c r="A6" s="80" t="s">
        <v>62</v>
      </c>
      <c r="B6" s="81">
        <v>500</v>
      </c>
      <c r="C6" s="82">
        <v>750</v>
      </c>
      <c r="D6" s="101" t="s">
        <v>25</v>
      </c>
      <c r="E6" s="102"/>
    </row>
    <row r="7" spans="1:10" ht="15.75" x14ac:dyDescent="0.25">
      <c r="A7" s="80" t="s">
        <v>63</v>
      </c>
      <c r="B7" s="81">
        <v>1000</v>
      </c>
      <c r="C7" s="82">
        <v>1500</v>
      </c>
      <c r="D7" s="101" t="s">
        <v>25</v>
      </c>
      <c r="E7" s="102"/>
    </row>
    <row r="8" spans="1:10" ht="15.75" x14ac:dyDescent="0.25">
      <c r="A8" s="80" t="s">
        <v>27</v>
      </c>
      <c r="B8" s="105">
        <v>20</v>
      </c>
      <c r="C8" s="105"/>
      <c r="D8" s="101">
        <f>B4+B8</f>
        <v>70</v>
      </c>
      <c r="E8" s="102"/>
    </row>
    <row r="9" spans="1:10" ht="15.75" x14ac:dyDescent="0.25">
      <c r="A9" s="80" t="s">
        <v>28</v>
      </c>
      <c r="B9" s="105">
        <f>B8*2</f>
        <v>40</v>
      </c>
      <c r="C9" s="105"/>
      <c r="D9" s="101">
        <f>$B$4+$B$8*2</f>
        <v>90</v>
      </c>
      <c r="E9" s="102"/>
    </row>
    <row r="10" spans="1:10" ht="15.75" x14ac:dyDescent="0.25">
      <c r="A10" s="80" t="s">
        <v>29</v>
      </c>
      <c r="B10" s="105">
        <f>B8*3</f>
        <v>60</v>
      </c>
      <c r="C10" s="105"/>
      <c r="D10" s="101">
        <f>$B$4+$B$8*3</f>
        <v>110</v>
      </c>
      <c r="E10" s="102"/>
    </row>
    <row r="11" spans="1:10" ht="15.75" x14ac:dyDescent="0.25">
      <c r="A11" s="80" t="s">
        <v>30</v>
      </c>
      <c r="B11" s="105">
        <f>B8*4</f>
        <v>80</v>
      </c>
      <c r="C11" s="105"/>
      <c r="D11" s="101">
        <f>$B$4+$B$8*4</f>
        <v>130</v>
      </c>
      <c r="E11" s="102"/>
    </row>
    <row r="12" spans="1:10" ht="15.75" x14ac:dyDescent="0.25">
      <c r="A12" s="80" t="s">
        <v>31</v>
      </c>
      <c r="B12" s="105">
        <f>B8*5</f>
        <v>100</v>
      </c>
      <c r="C12" s="105"/>
      <c r="D12" s="81">
        <f>B4+B5+5*B8</f>
        <v>400</v>
      </c>
      <c r="E12" s="82">
        <f>B4+C5+B8*5</f>
        <v>600</v>
      </c>
    </row>
    <row r="13" spans="1:10" ht="15.75" x14ac:dyDescent="0.25">
      <c r="A13" s="80" t="s">
        <v>32</v>
      </c>
      <c r="B13" s="105">
        <f>B8*6</f>
        <v>120</v>
      </c>
      <c r="C13" s="105"/>
      <c r="D13" s="81">
        <f>B4+B5+B6+B8*6</f>
        <v>920</v>
      </c>
      <c r="E13" s="82">
        <f>B4+C5+C6+B8*6</f>
        <v>1370</v>
      </c>
    </row>
    <row r="14" spans="1:10" ht="15.75" x14ac:dyDescent="0.25">
      <c r="A14" s="80" t="s">
        <v>33</v>
      </c>
      <c r="B14" s="105">
        <f>B8*7</f>
        <v>140</v>
      </c>
      <c r="C14" s="105"/>
      <c r="D14" s="81">
        <f>B4+B5+B7+B8*7</f>
        <v>1440</v>
      </c>
      <c r="E14" s="82">
        <f>B4+C5+C7+B8*7</f>
        <v>2140</v>
      </c>
    </row>
    <row r="15" spans="1:10" ht="15.75" x14ac:dyDescent="0.25">
      <c r="A15" s="45"/>
      <c r="B15" s="45"/>
      <c r="C15" s="45"/>
      <c r="D15" s="45"/>
      <c r="E15" s="45"/>
    </row>
    <row r="16" spans="1:10" ht="17.25" x14ac:dyDescent="0.3">
      <c r="A16" s="87" t="s">
        <v>65</v>
      </c>
      <c r="B16" s="103" t="s">
        <v>67</v>
      </c>
      <c r="C16" s="103"/>
      <c r="D16" s="103" t="s">
        <v>64</v>
      </c>
      <c r="E16" s="106"/>
    </row>
    <row r="17" spans="1:21" ht="15.75" x14ac:dyDescent="0.25">
      <c r="A17" s="86" t="s">
        <v>60</v>
      </c>
      <c r="B17" s="104">
        <v>50</v>
      </c>
      <c r="C17" s="104"/>
      <c r="D17" s="107" t="s">
        <v>25</v>
      </c>
      <c r="E17" s="108"/>
    </row>
    <row r="18" spans="1:21" ht="15.75" x14ac:dyDescent="0.25">
      <c r="A18" s="80" t="s">
        <v>61</v>
      </c>
      <c r="B18" s="81">
        <v>250</v>
      </c>
      <c r="C18" s="82">
        <v>450</v>
      </c>
      <c r="D18" s="101" t="s">
        <v>25</v>
      </c>
      <c r="E18" s="102"/>
    </row>
    <row r="19" spans="1:21" ht="15.75" x14ac:dyDescent="0.25">
      <c r="A19" s="80" t="s">
        <v>62</v>
      </c>
      <c r="B19" s="81">
        <v>500</v>
      </c>
      <c r="C19" s="82">
        <v>750</v>
      </c>
      <c r="D19" s="101" t="s">
        <v>25</v>
      </c>
      <c r="E19" s="102"/>
      <c r="U19" s="91"/>
    </row>
    <row r="20" spans="1:21" ht="15.75" x14ac:dyDescent="0.25">
      <c r="A20" s="80" t="s">
        <v>63</v>
      </c>
      <c r="B20" s="81">
        <v>1000</v>
      </c>
      <c r="C20" s="82">
        <v>1500</v>
      </c>
      <c r="D20" s="101" t="s">
        <v>25</v>
      </c>
      <c r="E20" s="102"/>
    </row>
    <row r="21" spans="1:21" ht="15.75" x14ac:dyDescent="0.25">
      <c r="A21" s="80" t="s">
        <v>27</v>
      </c>
      <c r="B21" s="105">
        <v>30</v>
      </c>
      <c r="C21" s="105"/>
      <c r="D21" s="101">
        <f>B17+B21</f>
        <v>80</v>
      </c>
      <c r="E21" s="102"/>
    </row>
    <row r="22" spans="1:21" ht="15.75" x14ac:dyDescent="0.25">
      <c r="A22" s="80" t="s">
        <v>28</v>
      </c>
      <c r="B22" s="105">
        <f>$B$21*2</f>
        <v>60</v>
      </c>
      <c r="C22" s="105"/>
      <c r="D22" s="101">
        <f>B4+30*2</f>
        <v>110</v>
      </c>
      <c r="E22" s="102"/>
    </row>
    <row r="23" spans="1:21" ht="15.75" x14ac:dyDescent="0.25">
      <c r="A23" s="80" t="s">
        <v>29</v>
      </c>
      <c r="B23" s="105">
        <f>$B$21*3</f>
        <v>90</v>
      </c>
      <c r="C23" s="105"/>
      <c r="D23" s="101">
        <f>B17+30*3</f>
        <v>140</v>
      </c>
      <c r="E23" s="102"/>
    </row>
    <row r="24" spans="1:21" ht="15.75" x14ac:dyDescent="0.25">
      <c r="A24" s="80" t="s">
        <v>30</v>
      </c>
      <c r="B24" s="105">
        <f>$B$21*4</f>
        <v>120</v>
      </c>
      <c r="C24" s="105"/>
      <c r="D24" s="81">
        <f>B4+B5+B21*4</f>
        <v>420</v>
      </c>
      <c r="E24" s="82">
        <f>B17+C18+B21*4</f>
        <v>620</v>
      </c>
    </row>
    <row r="25" spans="1:21" ht="15.75" x14ac:dyDescent="0.25">
      <c r="A25" s="80" t="s">
        <v>31</v>
      </c>
      <c r="B25" s="105">
        <f>$B$21*5</f>
        <v>150</v>
      </c>
      <c r="C25" s="105"/>
      <c r="D25" s="83">
        <f>B25+D24</f>
        <v>570</v>
      </c>
      <c r="E25" s="83">
        <f>E24+B25</f>
        <v>770</v>
      </c>
    </row>
    <row r="26" spans="1:21" ht="15.75" x14ac:dyDescent="0.25">
      <c r="A26" s="80" t="s">
        <v>32</v>
      </c>
      <c r="B26" s="105">
        <f>$B$21*6</f>
        <v>180</v>
      </c>
      <c r="C26" s="105"/>
      <c r="D26" s="81">
        <f>B17+B18+B19+B21*6</f>
        <v>980</v>
      </c>
      <c r="E26" s="82">
        <f>B17+C18+C19+B21*6</f>
        <v>1430</v>
      </c>
    </row>
    <row r="27" spans="1:21" ht="15.75" x14ac:dyDescent="0.25">
      <c r="A27" s="80" t="s">
        <v>33</v>
      </c>
      <c r="B27" s="105">
        <f>$B$21*7</f>
        <v>210</v>
      </c>
      <c r="C27" s="105"/>
      <c r="D27" s="81">
        <f>B17+B18+B20+B21*7</f>
        <v>1510</v>
      </c>
      <c r="E27" s="82">
        <f>B17+C18+C20+B21*7</f>
        <v>2210</v>
      </c>
    </row>
    <row r="28" spans="1:21" ht="15.75" x14ac:dyDescent="0.25">
      <c r="A28" s="45"/>
      <c r="B28" s="45"/>
      <c r="C28" s="45"/>
      <c r="D28" s="45"/>
      <c r="E28" s="45"/>
    </row>
    <row r="29" spans="1:21" ht="15.75" x14ac:dyDescent="0.25">
      <c r="A29" s="87" t="s">
        <v>65</v>
      </c>
      <c r="B29" s="109" t="s">
        <v>26</v>
      </c>
      <c r="C29" s="110"/>
      <c r="D29" s="109" t="s">
        <v>64</v>
      </c>
      <c r="E29" s="110"/>
    </row>
    <row r="30" spans="1:21" ht="15.75" x14ac:dyDescent="0.25">
      <c r="A30" s="86" t="s">
        <v>60</v>
      </c>
      <c r="B30" s="104">
        <v>50</v>
      </c>
      <c r="C30" s="104"/>
      <c r="D30" s="107" t="s">
        <v>25</v>
      </c>
      <c r="E30" s="108"/>
    </row>
    <row r="31" spans="1:21" ht="15.75" x14ac:dyDescent="0.25">
      <c r="A31" s="80" t="s">
        <v>61</v>
      </c>
      <c r="B31" s="81">
        <v>250</v>
      </c>
      <c r="C31" s="82">
        <v>450</v>
      </c>
      <c r="D31" s="101" t="s">
        <v>25</v>
      </c>
      <c r="E31" s="102"/>
    </row>
    <row r="32" spans="1:21" ht="15.75" x14ac:dyDescent="0.25">
      <c r="A32" s="80" t="s">
        <v>62</v>
      </c>
      <c r="B32" s="81">
        <v>500</v>
      </c>
      <c r="C32" s="82">
        <v>750</v>
      </c>
      <c r="D32" s="101" t="s">
        <v>25</v>
      </c>
      <c r="E32" s="102"/>
    </row>
    <row r="33" spans="1:5" ht="15.75" x14ac:dyDescent="0.25">
      <c r="A33" s="80" t="s">
        <v>63</v>
      </c>
      <c r="B33" s="81">
        <v>1000</v>
      </c>
      <c r="C33" s="82">
        <v>1500</v>
      </c>
      <c r="D33" s="101" t="s">
        <v>25</v>
      </c>
      <c r="E33" s="102"/>
    </row>
    <row r="34" spans="1:5" ht="15.75" x14ac:dyDescent="0.25">
      <c r="A34" s="80" t="s">
        <v>27</v>
      </c>
      <c r="B34" s="105">
        <v>40</v>
      </c>
      <c r="C34" s="105"/>
      <c r="D34" s="105">
        <f>B30+B34</f>
        <v>90</v>
      </c>
      <c r="E34" s="105"/>
    </row>
    <row r="35" spans="1:5" ht="15.75" x14ac:dyDescent="0.25">
      <c r="A35" s="80" t="s">
        <v>28</v>
      </c>
      <c r="B35" s="105">
        <v>30</v>
      </c>
      <c r="C35" s="105"/>
      <c r="D35" s="101">
        <f>B17+B34+B35</f>
        <v>120</v>
      </c>
      <c r="E35" s="102"/>
    </row>
    <row r="36" spans="1:5" ht="15.75" x14ac:dyDescent="0.25">
      <c r="A36" s="80" t="s">
        <v>29</v>
      </c>
      <c r="B36" s="105">
        <v>30</v>
      </c>
      <c r="C36" s="105"/>
      <c r="D36" s="81">
        <f>B30+B31+B34+2*B35</f>
        <v>400</v>
      </c>
      <c r="E36" s="82">
        <f>B30+C31+B34+B35*2</f>
        <v>600</v>
      </c>
    </row>
    <row r="37" spans="1:5" ht="15.75" x14ac:dyDescent="0.25">
      <c r="A37" s="80" t="s">
        <v>30</v>
      </c>
      <c r="B37" s="105">
        <v>30</v>
      </c>
      <c r="C37" s="105"/>
      <c r="D37" s="83">
        <f>B38+D36</f>
        <v>430</v>
      </c>
      <c r="E37" s="83">
        <f>E36+B38</f>
        <v>630</v>
      </c>
    </row>
    <row r="38" spans="1:5" ht="15.75" x14ac:dyDescent="0.25">
      <c r="A38" s="80" t="s">
        <v>31</v>
      </c>
      <c r="B38" s="105">
        <v>30</v>
      </c>
      <c r="C38" s="105"/>
      <c r="D38" s="84">
        <f>D37+B38</f>
        <v>460</v>
      </c>
      <c r="E38" s="84">
        <f>E37+B38</f>
        <v>660</v>
      </c>
    </row>
    <row r="39" spans="1:5" ht="15.75" x14ac:dyDescent="0.25">
      <c r="A39" s="80" t="s">
        <v>32</v>
      </c>
      <c r="B39" s="105">
        <v>30</v>
      </c>
      <c r="C39" s="105"/>
      <c r="D39" s="81">
        <f>B30+B31+B32+B34+5*B35</f>
        <v>990</v>
      </c>
      <c r="E39" s="82">
        <f>C18+C19+B34*6</f>
        <v>1440</v>
      </c>
    </row>
    <row r="40" spans="1:5" ht="15.75" x14ac:dyDescent="0.25">
      <c r="A40" s="80" t="s">
        <v>33</v>
      </c>
      <c r="B40" s="105">
        <v>30</v>
      </c>
      <c r="C40" s="105"/>
      <c r="D40" s="81">
        <f>B30+B31+B33+B34+B35*6</f>
        <v>1520</v>
      </c>
      <c r="E40" s="82">
        <f>B30+C31+C33+B34+B35*6</f>
        <v>2220</v>
      </c>
    </row>
  </sheetData>
  <mergeCells count="51">
    <mergeCell ref="B36:C36"/>
    <mergeCell ref="B37:C37"/>
    <mergeCell ref="B38:C38"/>
    <mergeCell ref="B39:C39"/>
    <mergeCell ref="B40:C40"/>
    <mergeCell ref="D32:E32"/>
    <mergeCell ref="D33:E33"/>
    <mergeCell ref="B34:C34"/>
    <mergeCell ref="D35:E35"/>
    <mergeCell ref="B35:C35"/>
    <mergeCell ref="D34:E34"/>
    <mergeCell ref="B21:C21"/>
    <mergeCell ref="D21:E21"/>
    <mergeCell ref="D31:E31"/>
    <mergeCell ref="B23:C23"/>
    <mergeCell ref="D23:E23"/>
    <mergeCell ref="B24:C24"/>
    <mergeCell ref="B25:C25"/>
    <mergeCell ref="B26:C26"/>
    <mergeCell ref="B27:C27"/>
    <mergeCell ref="B29:C29"/>
    <mergeCell ref="D29:E29"/>
    <mergeCell ref="B30:C30"/>
    <mergeCell ref="D30:E30"/>
    <mergeCell ref="B22:C22"/>
    <mergeCell ref="D22:E22"/>
    <mergeCell ref="D10:E10"/>
    <mergeCell ref="D11:E11"/>
    <mergeCell ref="B16:C16"/>
    <mergeCell ref="D16:E16"/>
    <mergeCell ref="B17:C17"/>
    <mergeCell ref="D17:E17"/>
    <mergeCell ref="B12:C12"/>
    <mergeCell ref="B13:C13"/>
    <mergeCell ref="B14:C14"/>
    <mergeCell ref="B10:C10"/>
    <mergeCell ref="B11:C11"/>
    <mergeCell ref="D18:E18"/>
    <mergeCell ref="D19:E19"/>
    <mergeCell ref="D20:E20"/>
    <mergeCell ref="D8:E8"/>
    <mergeCell ref="D9:E9"/>
    <mergeCell ref="B3:C3"/>
    <mergeCell ref="B4:C4"/>
    <mergeCell ref="B8:C8"/>
    <mergeCell ref="B9:C9"/>
    <mergeCell ref="D3:E3"/>
    <mergeCell ref="D4:E4"/>
    <mergeCell ref="D5:E5"/>
    <mergeCell ref="D6:E6"/>
    <mergeCell ref="D7:E7"/>
  </mergeCells>
  <hyperlinks>
    <hyperlink ref="J1" location="'0. Kazalo'!A1" display="DOMOV" xr:uid="{3094E3C9-AB43-4B67-81BD-0FE52943FC7F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112E6-AE10-4A3C-9A23-2343F39E5A28}">
  <dimension ref="A1:M19"/>
  <sheetViews>
    <sheetView showGridLines="0" zoomScale="160" zoomScaleNormal="160" workbookViewId="0">
      <selection activeCell="K24" sqref="K24"/>
    </sheetView>
  </sheetViews>
  <sheetFormatPr defaultRowHeight="15" x14ac:dyDescent="0.25"/>
  <cols>
    <col min="1" max="1" width="20.7109375" customWidth="1"/>
    <col min="2" max="3" width="15.5703125" customWidth="1"/>
    <col min="5" max="5" width="10" customWidth="1"/>
    <col min="7" max="7" width="6.85546875" customWidth="1"/>
  </cols>
  <sheetData>
    <row r="1" spans="1:13" x14ac:dyDescent="0.25">
      <c r="A1" t="s">
        <v>77</v>
      </c>
      <c r="F1" s="92" t="s">
        <v>81</v>
      </c>
    </row>
    <row r="3" spans="1:13" x14ac:dyDescent="0.25">
      <c r="A3" s="8" t="s">
        <v>1</v>
      </c>
      <c r="B3" s="9">
        <v>1</v>
      </c>
      <c r="C3" s="9">
        <v>2</v>
      </c>
      <c r="D3" s="142">
        <v>3</v>
      </c>
      <c r="E3" s="143"/>
      <c r="F3" s="133">
        <v>4</v>
      </c>
      <c r="G3" s="133"/>
      <c r="H3" s="133">
        <v>5</v>
      </c>
      <c r="I3" s="133"/>
      <c r="J3" s="133">
        <v>6</v>
      </c>
      <c r="K3" s="133"/>
      <c r="L3" s="133">
        <v>7</v>
      </c>
      <c r="M3" s="133"/>
    </row>
    <row r="4" spans="1:13" ht="15.75" thickBot="1" x14ac:dyDescent="0.3">
      <c r="A4" s="27" t="s">
        <v>0</v>
      </c>
      <c r="B4" s="28">
        <v>7</v>
      </c>
      <c r="C4" s="28">
        <v>8</v>
      </c>
      <c r="D4" s="135">
        <v>9</v>
      </c>
      <c r="E4" s="146"/>
      <c r="F4" s="134">
        <v>10</v>
      </c>
      <c r="G4" s="134"/>
      <c r="H4" s="134">
        <v>11</v>
      </c>
      <c r="I4" s="134"/>
      <c r="J4" s="134">
        <v>12</v>
      </c>
      <c r="K4" s="134"/>
      <c r="L4" s="135">
        <v>13</v>
      </c>
      <c r="M4" s="135"/>
    </row>
    <row r="5" spans="1:13" ht="16.5" thickTop="1" thickBot="1" x14ac:dyDescent="0.3">
      <c r="A5" s="29" t="s">
        <v>14</v>
      </c>
      <c r="B5" s="30">
        <v>0</v>
      </c>
      <c r="C5" s="30">
        <v>1</v>
      </c>
      <c r="D5" s="131">
        <v>2</v>
      </c>
      <c r="E5" s="136"/>
      <c r="F5" s="129">
        <v>3</v>
      </c>
      <c r="G5" s="130"/>
      <c r="H5" s="129">
        <v>4</v>
      </c>
      <c r="I5" s="130"/>
      <c r="J5" s="129">
        <v>5</v>
      </c>
      <c r="K5" s="130"/>
      <c r="L5" s="131">
        <v>6</v>
      </c>
      <c r="M5" s="132"/>
    </row>
    <row r="6" spans="1:13" ht="16.5" thickTop="1" thickBot="1" x14ac:dyDescent="0.3">
      <c r="A6" s="31" t="s">
        <v>15</v>
      </c>
      <c r="B6" s="32" t="s">
        <v>8</v>
      </c>
      <c r="C6" s="32">
        <v>0</v>
      </c>
      <c r="D6" s="113">
        <v>1</v>
      </c>
      <c r="E6" s="137"/>
      <c r="F6" s="111">
        <v>2</v>
      </c>
      <c r="G6" s="112"/>
      <c r="H6" s="111">
        <v>3</v>
      </c>
      <c r="I6" s="112"/>
      <c r="J6" s="111">
        <v>4</v>
      </c>
      <c r="K6" s="112"/>
      <c r="L6" s="113">
        <v>5</v>
      </c>
      <c r="M6" s="114"/>
    </row>
    <row r="7" spans="1:13" ht="16.5" thickTop="1" thickBot="1" x14ac:dyDescent="0.3">
      <c r="A7" s="29" t="s">
        <v>16</v>
      </c>
      <c r="B7" s="30" t="s">
        <v>8</v>
      </c>
      <c r="C7" s="30" t="s">
        <v>8</v>
      </c>
      <c r="D7" s="131">
        <v>0</v>
      </c>
      <c r="E7" s="136"/>
      <c r="F7" s="129">
        <v>1</v>
      </c>
      <c r="G7" s="130"/>
      <c r="H7" s="129">
        <v>2</v>
      </c>
      <c r="I7" s="130"/>
      <c r="J7" s="129">
        <v>3</v>
      </c>
      <c r="K7" s="130"/>
      <c r="L7" s="131">
        <v>4</v>
      </c>
      <c r="M7" s="132"/>
    </row>
    <row r="8" spans="1:13" ht="15.75" thickTop="1" x14ac:dyDescent="0.25">
      <c r="A8" s="206" t="s">
        <v>17</v>
      </c>
      <c r="B8" s="207" t="s">
        <v>8</v>
      </c>
      <c r="C8" s="207" t="s">
        <v>8</v>
      </c>
      <c r="D8" s="208" t="s">
        <v>8</v>
      </c>
      <c r="E8" s="209"/>
      <c r="F8" s="210">
        <v>0</v>
      </c>
      <c r="G8" s="211"/>
      <c r="H8" s="210">
        <v>1</v>
      </c>
      <c r="I8" s="211"/>
      <c r="J8" s="210">
        <v>2</v>
      </c>
      <c r="K8" s="211"/>
      <c r="L8" s="208">
        <v>3</v>
      </c>
      <c r="M8" s="209"/>
    </row>
    <row r="9" spans="1:13" x14ac:dyDescent="0.25">
      <c r="A9" s="212" t="s">
        <v>34</v>
      </c>
      <c r="B9" s="213">
        <v>20</v>
      </c>
      <c r="C9" s="213">
        <v>23</v>
      </c>
      <c r="D9" s="214">
        <v>26</v>
      </c>
      <c r="E9" s="215"/>
      <c r="F9" s="216">
        <v>26</v>
      </c>
      <c r="G9" s="216"/>
      <c r="H9" s="216">
        <v>29</v>
      </c>
      <c r="I9" s="216"/>
      <c r="J9" s="216">
        <v>33</v>
      </c>
      <c r="K9" s="216"/>
      <c r="L9" s="214">
        <v>36</v>
      </c>
      <c r="M9" s="214"/>
    </row>
    <row r="10" spans="1:13" ht="16.5" x14ac:dyDescent="0.3">
      <c r="A10" s="15" t="s">
        <v>3</v>
      </c>
      <c r="B10" s="7">
        <v>70</v>
      </c>
      <c r="C10" s="16">
        <v>90</v>
      </c>
      <c r="D10" s="140">
        <v>110</v>
      </c>
      <c r="E10" s="141"/>
      <c r="F10" s="144">
        <v>130</v>
      </c>
      <c r="G10" s="145"/>
      <c r="H10" s="11">
        <v>400</v>
      </c>
      <c r="I10" s="12">
        <v>600</v>
      </c>
      <c r="J10" s="11">
        <v>920</v>
      </c>
      <c r="K10" s="12">
        <v>990</v>
      </c>
      <c r="L10" s="11">
        <v>1440</v>
      </c>
      <c r="M10" s="12">
        <v>1520</v>
      </c>
    </row>
    <row r="11" spans="1:13" x14ac:dyDescent="0.25">
      <c r="A11" s="10" t="s">
        <v>6</v>
      </c>
      <c r="B11" s="10" t="s">
        <v>8</v>
      </c>
      <c r="C11" s="10">
        <v>20</v>
      </c>
      <c r="D11" s="138">
        <v>20</v>
      </c>
      <c r="E11" s="139"/>
      <c r="F11" s="117">
        <v>20</v>
      </c>
      <c r="G11" s="118"/>
      <c r="H11" s="117" t="s">
        <v>8</v>
      </c>
      <c r="I11" s="118" t="s">
        <v>8</v>
      </c>
      <c r="J11" s="117" t="s">
        <v>8</v>
      </c>
      <c r="K11" s="118" t="s">
        <v>9</v>
      </c>
      <c r="L11" s="117" t="s">
        <v>9</v>
      </c>
      <c r="M11" s="118" t="s">
        <v>9</v>
      </c>
    </row>
    <row r="12" spans="1:13" ht="16.5" x14ac:dyDescent="0.3">
      <c r="A12" s="4" t="s">
        <v>4</v>
      </c>
      <c r="B12" s="2">
        <v>80</v>
      </c>
      <c r="C12" s="1">
        <v>110</v>
      </c>
      <c r="D12" s="127">
        <v>130</v>
      </c>
      <c r="E12" s="128"/>
      <c r="F12" s="5">
        <v>420</v>
      </c>
      <c r="G12" s="6">
        <v>620</v>
      </c>
      <c r="H12" s="127">
        <v>450</v>
      </c>
      <c r="I12" s="128"/>
      <c r="J12" s="5">
        <v>1360</v>
      </c>
      <c r="K12" s="6">
        <v>1430</v>
      </c>
      <c r="L12" s="5">
        <v>2130</v>
      </c>
      <c r="M12" s="6">
        <v>1510</v>
      </c>
    </row>
    <row r="13" spans="1:13" x14ac:dyDescent="0.25">
      <c r="A13" s="13" t="s">
        <v>7</v>
      </c>
      <c r="B13" s="13" t="s">
        <v>8</v>
      </c>
      <c r="C13" s="14">
        <v>30</v>
      </c>
      <c r="D13" s="119">
        <v>30</v>
      </c>
      <c r="E13" s="120"/>
      <c r="F13" s="13" t="s">
        <v>9</v>
      </c>
      <c r="G13" s="13" t="s">
        <v>9</v>
      </c>
      <c r="H13" s="121">
        <v>30</v>
      </c>
      <c r="I13" s="122"/>
      <c r="J13" s="13" t="s">
        <v>8</v>
      </c>
      <c r="K13" s="13" t="s">
        <v>9</v>
      </c>
      <c r="L13" s="13" t="s">
        <v>9</v>
      </c>
      <c r="M13" s="13" t="s">
        <v>9</v>
      </c>
    </row>
    <row r="14" spans="1:13" x14ac:dyDescent="0.25">
      <c r="A14" s="4" t="s">
        <v>2</v>
      </c>
      <c r="B14" s="2">
        <v>90</v>
      </c>
      <c r="C14" s="1">
        <v>120</v>
      </c>
      <c r="D14" s="5">
        <v>400</v>
      </c>
      <c r="E14" s="6">
        <v>600</v>
      </c>
      <c r="F14" s="123">
        <v>430</v>
      </c>
      <c r="G14" s="124"/>
      <c r="H14" s="127">
        <v>460</v>
      </c>
      <c r="I14" s="128"/>
      <c r="J14" s="5">
        <v>1370</v>
      </c>
      <c r="K14" s="6">
        <v>1440</v>
      </c>
      <c r="L14" s="5">
        <v>2140</v>
      </c>
      <c r="M14" s="6">
        <v>2220</v>
      </c>
    </row>
    <row r="15" spans="1:13" ht="15.75" thickBot="1" x14ac:dyDescent="0.3">
      <c r="A15" s="19" t="s">
        <v>5</v>
      </c>
      <c r="B15" s="20" t="s">
        <v>8</v>
      </c>
      <c r="C15" s="19">
        <v>30</v>
      </c>
      <c r="D15" s="21" t="s">
        <v>8</v>
      </c>
      <c r="E15" s="21" t="s">
        <v>8</v>
      </c>
      <c r="F15" s="125">
        <v>30</v>
      </c>
      <c r="G15" s="126"/>
      <c r="H15" s="125">
        <v>30</v>
      </c>
      <c r="I15" s="126"/>
      <c r="J15" s="20" t="s">
        <v>8</v>
      </c>
      <c r="K15" s="20" t="s">
        <v>9</v>
      </c>
      <c r="L15" s="20" t="s">
        <v>9</v>
      </c>
      <c r="M15" s="20" t="s">
        <v>9</v>
      </c>
    </row>
    <row r="16" spans="1:13" ht="16.5" thickTop="1" thickBot="1" x14ac:dyDescent="0.3"/>
    <row r="17" spans="1:13" ht="15.75" thickTop="1" x14ac:dyDescent="0.25">
      <c r="A17" s="115" t="s">
        <v>56</v>
      </c>
      <c r="B17" s="22" t="s">
        <v>10</v>
      </c>
      <c r="C17" s="23" t="s">
        <v>10</v>
      </c>
      <c r="D17" s="22" t="s">
        <v>11</v>
      </c>
      <c r="E17" s="23" t="s">
        <v>11</v>
      </c>
      <c r="F17" s="22" t="s">
        <v>12</v>
      </c>
      <c r="G17" s="23" t="s">
        <v>12</v>
      </c>
      <c r="H17" s="22" t="s">
        <v>13</v>
      </c>
      <c r="I17" s="23" t="s">
        <v>13</v>
      </c>
      <c r="J17" s="22" t="s">
        <v>18</v>
      </c>
      <c r="K17" s="23" t="s">
        <v>18</v>
      </c>
      <c r="L17" s="22" t="s">
        <v>19</v>
      </c>
      <c r="M17" s="23" t="s">
        <v>19</v>
      </c>
    </row>
    <row r="18" spans="1:13" ht="15.75" thickBot="1" x14ac:dyDescent="0.3">
      <c r="A18" s="116"/>
      <c r="B18" s="24">
        <v>-50</v>
      </c>
      <c r="C18" s="25">
        <v>-100</v>
      </c>
      <c r="D18" s="24">
        <v>-100</v>
      </c>
      <c r="E18" s="25">
        <v>-200</v>
      </c>
      <c r="F18" s="24">
        <v>-150</v>
      </c>
      <c r="G18" s="25">
        <v>-300</v>
      </c>
      <c r="H18" s="24">
        <v>-200</v>
      </c>
      <c r="I18" s="25">
        <v>-400</v>
      </c>
      <c r="J18" s="24">
        <v>-250</v>
      </c>
      <c r="K18" s="25">
        <v>-500</v>
      </c>
      <c r="L18" s="24">
        <v>-300</v>
      </c>
      <c r="M18" s="25">
        <v>-600</v>
      </c>
    </row>
    <row r="19" spans="1:13" ht="15.75" thickTop="1" x14ac:dyDescent="0.25"/>
  </sheetData>
  <mergeCells count="51">
    <mergeCell ref="D6:E6"/>
    <mergeCell ref="H9:I9"/>
    <mergeCell ref="D11:E11"/>
    <mergeCell ref="F11:G11"/>
    <mergeCell ref="H11:I11"/>
    <mergeCell ref="D10:E10"/>
    <mergeCell ref="F10:G10"/>
    <mergeCell ref="D7:E7"/>
    <mergeCell ref="F7:G7"/>
    <mergeCell ref="D9:E9"/>
    <mergeCell ref="F9:G9"/>
    <mergeCell ref="F6:G6"/>
    <mergeCell ref="D8:E8"/>
    <mergeCell ref="F8:G8"/>
    <mergeCell ref="H3:I3"/>
    <mergeCell ref="H4:I4"/>
    <mergeCell ref="D5:E5"/>
    <mergeCell ref="F5:G5"/>
    <mergeCell ref="H5:I5"/>
    <mergeCell ref="D3:E3"/>
    <mergeCell ref="F3:G3"/>
    <mergeCell ref="F4:G4"/>
    <mergeCell ref="D4:E4"/>
    <mergeCell ref="J3:K3"/>
    <mergeCell ref="L3:M3"/>
    <mergeCell ref="J4:K4"/>
    <mergeCell ref="L4:M4"/>
    <mergeCell ref="J9:K9"/>
    <mergeCell ref="L9:M9"/>
    <mergeCell ref="L6:M6"/>
    <mergeCell ref="J5:K5"/>
    <mergeCell ref="L5:M5"/>
    <mergeCell ref="H6:I6"/>
    <mergeCell ref="J6:K6"/>
    <mergeCell ref="H7:I7"/>
    <mergeCell ref="J7:K7"/>
    <mergeCell ref="L7:M7"/>
    <mergeCell ref="H8:I8"/>
    <mergeCell ref="J8:K8"/>
    <mergeCell ref="L8:M8"/>
    <mergeCell ref="A17:A18"/>
    <mergeCell ref="J11:K11"/>
    <mergeCell ref="L11:M11"/>
    <mergeCell ref="D13:E13"/>
    <mergeCell ref="H13:I13"/>
    <mergeCell ref="F14:G14"/>
    <mergeCell ref="F15:G15"/>
    <mergeCell ref="H15:I15"/>
    <mergeCell ref="H12:I12"/>
    <mergeCell ref="H14:I14"/>
    <mergeCell ref="D12:E12"/>
  </mergeCells>
  <hyperlinks>
    <hyperlink ref="F1" location="'0. Kazalo'!A1" display="DOMOV" xr:uid="{C8371709-DBBF-4F1B-8D69-89437529A85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FA99-A49F-4261-BB38-E19082592B5E}">
  <dimension ref="A1:H6"/>
  <sheetViews>
    <sheetView showGridLines="0" zoomScale="160" zoomScaleNormal="160" workbookViewId="0">
      <selection activeCell="G27" sqref="G27"/>
    </sheetView>
  </sheetViews>
  <sheetFormatPr defaultRowHeight="15" x14ac:dyDescent="0.25"/>
  <cols>
    <col min="1" max="1" width="20.7109375" customWidth="1"/>
    <col min="5" max="5" width="9.140625" customWidth="1"/>
    <col min="7" max="7" width="9.140625" customWidth="1"/>
    <col min="9" max="9" width="9.140625" customWidth="1"/>
  </cols>
  <sheetData>
    <row r="1" spans="1:8" x14ac:dyDescent="0.25">
      <c r="A1" t="s">
        <v>68</v>
      </c>
      <c r="C1" s="92" t="s">
        <v>81</v>
      </c>
    </row>
    <row r="2" spans="1:8" ht="15.75" thickBot="1" x14ac:dyDescent="0.3"/>
    <row r="3" spans="1:8" ht="15.75" thickTop="1" x14ac:dyDescent="0.25">
      <c r="A3" s="147" t="s">
        <v>57</v>
      </c>
      <c r="B3" s="77" t="s">
        <v>46</v>
      </c>
      <c r="C3" s="22" t="s">
        <v>47</v>
      </c>
      <c r="D3" s="22" t="s">
        <v>48</v>
      </c>
      <c r="E3" s="22" t="s">
        <v>49</v>
      </c>
      <c r="F3" s="22" t="s">
        <v>50</v>
      </c>
      <c r="G3" s="22" t="s">
        <v>51</v>
      </c>
      <c r="H3" s="22" t="s">
        <v>52</v>
      </c>
    </row>
    <row r="4" spans="1:8" ht="15.75" thickBot="1" x14ac:dyDescent="0.3">
      <c r="A4" s="148"/>
      <c r="B4" s="40">
        <v>-100</v>
      </c>
      <c r="C4" s="17">
        <v>-300</v>
      </c>
      <c r="D4" s="17">
        <v>-500</v>
      </c>
      <c r="E4" s="17">
        <v>-800</v>
      </c>
      <c r="F4" s="17">
        <v>-1100</v>
      </c>
      <c r="G4" s="17">
        <v>-1400</v>
      </c>
      <c r="H4" s="17">
        <v>-1700</v>
      </c>
    </row>
    <row r="5" spans="1:8" ht="15.75" thickTop="1" x14ac:dyDescent="0.25">
      <c r="A5" s="149"/>
      <c r="B5" s="78" t="s">
        <v>46</v>
      </c>
      <c r="C5" s="23" t="s">
        <v>47</v>
      </c>
      <c r="D5" s="23" t="s">
        <v>48</v>
      </c>
      <c r="E5" s="23" t="s">
        <v>49</v>
      </c>
      <c r="F5" s="23" t="s">
        <v>50</v>
      </c>
      <c r="G5" s="23" t="s">
        <v>51</v>
      </c>
      <c r="H5" s="23" t="s">
        <v>52</v>
      </c>
    </row>
    <row r="6" spans="1:8" x14ac:dyDescent="0.25">
      <c r="A6" s="149"/>
      <c r="B6" s="26">
        <v>-200</v>
      </c>
      <c r="C6" s="6">
        <v>-500</v>
      </c>
      <c r="D6" s="6">
        <v>-800</v>
      </c>
      <c r="E6" s="6">
        <v>-1100</v>
      </c>
      <c r="F6" s="6">
        <v>-1400</v>
      </c>
      <c r="G6" s="6">
        <v>-1700</v>
      </c>
      <c r="H6" s="6">
        <v>-2000</v>
      </c>
    </row>
  </sheetData>
  <mergeCells count="1">
    <mergeCell ref="A3:A6"/>
  </mergeCells>
  <hyperlinks>
    <hyperlink ref="C1" location="'0. Kazalo'!A1" display="DOMOV" xr:uid="{D4295165-24B8-4026-B6E8-09E968BC8C5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425A7-20A1-48BD-96D7-12CBB09341B0}">
  <dimension ref="A1:J32"/>
  <sheetViews>
    <sheetView showGridLines="0" zoomScale="240" zoomScaleNormal="240" workbookViewId="0">
      <selection activeCell="F1" sqref="F1"/>
    </sheetView>
  </sheetViews>
  <sheetFormatPr defaultRowHeight="15" x14ac:dyDescent="0.25"/>
  <cols>
    <col min="1" max="1" width="28.5703125" customWidth="1"/>
    <col min="4" max="4" width="7.7109375" customWidth="1"/>
    <col min="5" max="5" width="9.140625" hidden="1" customWidth="1"/>
    <col min="6" max="6" width="11.5703125" customWidth="1"/>
    <col min="8" max="8" width="8.140625" customWidth="1"/>
    <col min="9" max="9" width="1.140625" hidden="1" customWidth="1"/>
    <col min="10" max="10" width="8.28515625" customWidth="1"/>
  </cols>
  <sheetData>
    <row r="1" spans="1:10" x14ac:dyDescent="0.25">
      <c r="A1" t="s">
        <v>69</v>
      </c>
      <c r="F1" s="92" t="s">
        <v>81</v>
      </c>
    </row>
    <row r="3" spans="1:10" x14ac:dyDescent="0.25">
      <c r="B3" s="154" t="s">
        <v>1</v>
      </c>
      <c r="C3" s="154"/>
      <c r="D3" s="154"/>
      <c r="E3" s="154"/>
      <c r="F3" s="154"/>
      <c r="G3" s="154"/>
      <c r="H3" s="154"/>
      <c r="I3" s="154"/>
      <c r="J3" s="154"/>
    </row>
    <row r="4" spans="1:10" ht="15.75" thickBot="1" x14ac:dyDescent="0.3">
      <c r="B4" s="44">
        <v>1</v>
      </c>
      <c r="C4" s="44">
        <v>2</v>
      </c>
      <c r="D4" s="142">
        <v>3</v>
      </c>
      <c r="E4" s="143"/>
      <c r="F4" s="99">
        <v>4</v>
      </c>
      <c r="G4" s="43">
        <v>5</v>
      </c>
      <c r="H4" s="133">
        <v>6</v>
      </c>
      <c r="I4" s="173"/>
      <c r="J4" s="100">
        <v>7</v>
      </c>
    </row>
    <row r="5" spans="1:10" ht="17.25" thickTop="1" x14ac:dyDescent="0.3">
      <c r="A5" s="47" t="s">
        <v>82</v>
      </c>
      <c r="B5" s="48">
        <f>B7+B8+50</f>
        <v>140</v>
      </c>
      <c r="C5" s="11">
        <f>C9+C10</f>
        <v>180</v>
      </c>
      <c r="D5" s="176">
        <f>D9+D11</f>
        <v>470</v>
      </c>
      <c r="E5" s="177"/>
      <c r="F5" s="94">
        <f>F9+F11</f>
        <v>510</v>
      </c>
      <c r="G5" s="49">
        <f>G9+G11</f>
        <v>550</v>
      </c>
      <c r="H5" s="178">
        <f>H9+H12</f>
        <v>1540</v>
      </c>
      <c r="I5" s="179"/>
      <c r="J5" s="59">
        <f>J9+J12</f>
        <v>2330</v>
      </c>
    </row>
    <row r="6" spans="1:10" x14ac:dyDescent="0.25">
      <c r="A6" s="53" t="s">
        <v>83</v>
      </c>
      <c r="B6" s="51">
        <f>B9+B10</f>
        <v>140</v>
      </c>
      <c r="C6" s="52">
        <f>C9+C10</f>
        <v>180</v>
      </c>
      <c r="D6" s="174">
        <f>D9+D12</f>
        <v>670</v>
      </c>
      <c r="E6" s="155"/>
      <c r="F6" s="58">
        <f>F9+F12</f>
        <v>710</v>
      </c>
      <c r="G6" s="58">
        <f>G9+G12</f>
        <v>750</v>
      </c>
      <c r="H6" s="174">
        <f>H9+H12</f>
        <v>1540</v>
      </c>
      <c r="I6" s="175"/>
      <c r="J6" s="6">
        <f>J9+J12</f>
        <v>2330</v>
      </c>
    </row>
    <row r="7" spans="1:10" x14ac:dyDescent="0.25">
      <c r="A7" s="34" t="s">
        <v>39</v>
      </c>
      <c r="B7" s="33">
        <v>40</v>
      </c>
      <c r="C7" s="33">
        <v>80</v>
      </c>
      <c r="D7" s="150">
        <v>120</v>
      </c>
      <c r="E7" s="151"/>
      <c r="F7" s="42">
        <v>160</v>
      </c>
      <c r="G7" s="34">
        <v>200</v>
      </c>
      <c r="H7" s="152">
        <f>20*2*6</f>
        <v>240</v>
      </c>
      <c r="I7" s="153"/>
      <c r="J7" s="33">
        <f>20*2*7</f>
        <v>280</v>
      </c>
    </row>
    <row r="8" spans="1:10" x14ac:dyDescent="0.25">
      <c r="A8" s="34" t="s">
        <v>21</v>
      </c>
      <c r="B8" s="33">
        <v>50</v>
      </c>
      <c r="C8" s="33">
        <v>50</v>
      </c>
      <c r="D8" s="150">
        <v>50</v>
      </c>
      <c r="E8" s="155"/>
      <c r="F8" s="42">
        <v>50</v>
      </c>
      <c r="G8" s="34">
        <v>50</v>
      </c>
      <c r="H8" s="152">
        <v>50</v>
      </c>
      <c r="I8" s="156"/>
      <c r="J8" s="33">
        <v>50</v>
      </c>
    </row>
    <row r="9" spans="1:10" x14ac:dyDescent="0.25">
      <c r="A9" s="55" t="s">
        <v>40</v>
      </c>
      <c r="B9" s="33">
        <f>B7+B8</f>
        <v>90</v>
      </c>
      <c r="C9" s="33">
        <f>C7+C8</f>
        <v>130</v>
      </c>
      <c r="D9" s="150">
        <f>D7+D8</f>
        <v>170</v>
      </c>
      <c r="E9" s="155"/>
      <c r="F9" s="42">
        <f>F7+F8</f>
        <v>210</v>
      </c>
      <c r="G9" s="34">
        <f>G7+G8</f>
        <v>250</v>
      </c>
      <c r="H9" s="152">
        <f>SUM(H7:H8)</f>
        <v>290</v>
      </c>
      <c r="I9" s="156"/>
      <c r="J9" s="33">
        <f>SUM(J7:J8)</f>
        <v>330</v>
      </c>
    </row>
    <row r="10" spans="1:10" x14ac:dyDescent="0.25">
      <c r="A10" s="55" t="s">
        <v>41</v>
      </c>
      <c r="B10" s="2">
        <v>50</v>
      </c>
      <c r="C10" s="2">
        <v>50</v>
      </c>
      <c r="D10" s="150" t="s">
        <v>8</v>
      </c>
      <c r="E10" s="155"/>
      <c r="F10" s="42" t="s">
        <v>9</v>
      </c>
      <c r="G10" s="34" t="s">
        <v>8</v>
      </c>
      <c r="H10" s="152" t="s">
        <v>8</v>
      </c>
      <c r="I10" s="156"/>
      <c r="J10" s="33" t="s">
        <v>9</v>
      </c>
    </row>
    <row r="11" spans="1:10" x14ac:dyDescent="0.25">
      <c r="A11" s="157" t="s">
        <v>42</v>
      </c>
      <c r="B11" s="18" t="s">
        <v>8</v>
      </c>
      <c r="C11" s="35" t="s">
        <v>8</v>
      </c>
      <c r="D11" s="159">
        <v>300</v>
      </c>
      <c r="E11" s="160"/>
      <c r="F11" s="95">
        <v>300</v>
      </c>
      <c r="G11" s="35">
        <v>300</v>
      </c>
      <c r="H11" s="159">
        <v>800</v>
      </c>
      <c r="I11" s="161"/>
      <c r="J11" s="35">
        <v>1300</v>
      </c>
    </row>
    <row r="12" spans="1:10" x14ac:dyDescent="0.25">
      <c r="A12" s="158"/>
      <c r="B12" s="56" t="s">
        <v>8</v>
      </c>
      <c r="C12" s="57" t="s">
        <v>8</v>
      </c>
      <c r="D12" s="162">
        <v>500</v>
      </c>
      <c r="E12" s="163"/>
      <c r="F12" s="96">
        <v>500</v>
      </c>
      <c r="G12" s="57">
        <v>500</v>
      </c>
      <c r="H12" s="162">
        <f>500+750</f>
        <v>1250</v>
      </c>
      <c r="I12" s="164"/>
      <c r="J12" s="56">
        <v>2000</v>
      </c>
    </row>
    <row r="14" spans="1:10" ht="16.5" x14ac:dyDescent="0.3">
      <c r="A14" s="65" t="s">
        <v>84</v>
      </c>
      <c r="B14" s="65">
        <f>B18+B19</f>
        <v>160</v>
      </c>
      <c r="C14" s="65">
        <f>C18+C20</f>
        <v>470</v>
      </c>
      <c r="D14" s="65">
        <f>D18+D20</f>
        <v>530</v>
      </c>
      <c r="E14" s="65"/>
      <c r="F14" s="65">
        <f>F18+F20</f>
        <v>590</v>
      </c>
      <c r="G14" s="65">
        <f>G18+G20</f>
        <v>650</v>
      </c>
      <c r="H14" s="65">
        <f>H18+H20</f>
        <v>1210</v>
      </c>
      <c r="I14" s="65"/>
      <c r="J14" s="60">
        <f>J18+J20</f>
        <v>1770</v>
      </c>
    </row>
    <row r="15" spans="1:10" x14ac:dyDescent="0.25">
      <c r="A15" s="53" t="s">
        <v>85</v>
      </c>
      <c r="B15" s="67">
        <f>B18+B19</f>
        <v>160</v>
      </c>
      <c r="C15" s="67">
        <f>C18+C21</f>
        <v>670</v>
      </c>
      <c r="D15" s="67">
        <f>D18+D21</f>
        <v>730</v>
      </c>
      <c r="E15" s="67"/>
      <c r="F15" s="67">
        <f>F18+F21</f>
        <v>790</v>
      </c>
      <c r="G15" s="67">
        <f>G18+G21</f>
        <v>850</v>
      </c>
      <c r="H15" s="67">
        <f>H18+H21</f>
        <v>1660</v>
      </c>
      <c r="I15" s="67"/>
      <c r="J15" s="67">
        <f>J18+J21</f>
        <v>2470</v>
      </c>
    </row>
    <row r="16" spans="1:10" x14ac:dyDescent="0.25">
      <c r="A16" s="33" t="s">
        <v>39</v>
      </c>
      <c r="B16" s="33">
        <f>30*2</f>
        <v>60</v>
      </c>
      <c r="C16" s="33">
        <f>30*2*2</f>
        <v>120</v>
      </c>
      <c r="D16" s="150">
        <f>30*2*3</f>
        <v>180</v>
      </c>
      <c r="E16" s="151"/>
      <c r="F16" s="42">
        <f>30*2*4</f>
        <v>240</v>
      </c>
      <c r="G16" s="34">
        <f>30*2*5</f>
        <v>300</v>
      </c>
      <c r="H16" s="152">
        <f>30*2*6</f>
        <v>360</v>
      </c>
      <c r="I16" s="153"/>
      <c r="J16" s="61">
        <f>30*2*7</f>
        <v>420</v>
      </c>
    </row>
    <row r="17" spans="1:10" x14ac:dyDescent="0.25">
      <c r="A17" s="33" t="s">
        <v>21</v>
      </c>
      <c r="B17" s="33">
        <v>50</v>
      </c>
      <c r="C17" s="33">
        <v>50</v>
      </c>
      <c r="D17" s="150">
        <v>50</v>
      </c>
      <c r="E17" s="155"/>
      <c r="F17" s="42">
        <v>50</v>
      </c>
      <c r="G17" s="34">
        <v>50</v>
      </c>
      <c r="H17" s="152">
        <v>50</v>
      </c>
      <c r="I17" s="156"/>
      <c r="J17" s="61">
        <v>50</v>
      </c>
    </row>
    <row r="18" spans="1:10" x14ac:dyDescent="0.25">
      <c r="A18" s="64" t="s">
        <v>40</v>
      </c>
      <c r="B18" s="33">
        <f>B16+B17</f>
        <v>110</v>
      </c>
      <c r="C18" s="33">
        <f>C16+C17</f>
        <v>170</v>
      </c>
      <c r="D18" s="150">
        <f>D16+D17</f>
        <v>230</v>
      </c>
      <c r="E18" s="155"/>
      <c r="F18" s="42">
        <f>F16+F17</f>
        <v>290</v>
      </c>
      <c r="G18" s="34">
        <f>G16+G17</f>
        <v>350</v>
      </c>
      <c r="H18" s="152">
        <f>SUM(H16:H17)</f>
        <v>410</v>
      </c>
      <c r="I18" s="156"/>
      <c r="J18" s="61">
        <f>SUM(J16:J17)</f>
        <v>470</v>
      </c>
    </row>
    <row r="19" spans="1:10" x14ac:dyDescent="0.25">
      <c r="A19" s="37" t="s">
        <v>41</v>
      </c>
      <c r="B19" s="2">
        <v>50</v>
      </c>
      <c r="C19" s="2"/>
      <c r="D19" s="150" t="s">
        <v>8</v>
      </c>
      <c r="E19" s="155"/>
      <c r="F19" s="42" t="s">
        <v>9</v>
      </c>
      <c r="G19" s="34" t="s">
        <v>8</v>
      </c>
      <c r="H19" s="152" t="s">
        <v>8</v>
      </c>
      <c r="I19" s="156"/>
      <c r="J19" s="61" t="s">
        <v>9</v>
      </c>
    </row>
    <row r="20" spans="1:10" x14ac:dyDescent="0.25">
      <c r="A20" s="165" t="s">
        <v>42</v>
      </c>
      <c r="B20" s="18" t="s">
        <v>8</v>
      </c>
      <c r="C20" s="35">
        <v>300</v>
      </c>
      <c r="D20" s="159">
        <v>300</v>
      </c>
      <c r="E20" s="160"/>
      <c r="F20" s="95">
        <v>300</v>
      </c>
      <c r="G20" s="35">
        <v>300</v>
      </c>
      <c r="H20" s="159">
        <v>800</v>
      </c>
      <c r="I20" s="161"/>
      <c r="J20" s="62">
        <v>1300</v>
      </c>
    </row>
    <row r="21" spans="1:10" x14ac:dyDescent="0.25">
      <c r="A21" s="166"/>
      <c r="B21" s="66" t="s">
        <v>8</v>
      </c>
      <c r="C21" s="66">
        <v>500</v>
      </c>
      <c r="D21" s="168">
        <v>500</v>
      </c>
      <c r="E21" s="169"/>
      <c r="F21" s="97">
        <v>500</v>
      </c>
      <c r="G21" s="66">
        <v>500</v>
      </c>
      <c r="H21" s="168">
        <f>500+750</f>
        <v>1250</v>
      </c>
      <c r="I21" s="170"/>
      <c r="J21" s="63">
        <v>2000</v>
      </c>
    </row>
    <row r="23" spans="1:10" x14ac:dyDescent="0.25">
      <c r="A23" s="68" t="s">
        <v>86</v>
      </c>
      <c r="B23" s="65">
        <f>B27+B28</f>
        <v>180</v>
      </c>
      <c r="C23" s="65">
        <f>C27+C29</f>
        <v>490</v>
      </c>
      <c r="D23" s="65">
        <f>D27+D29</f>
        <v>550</v>
      </c>
      <c r="E23" s="65"/>
      <c r="F23" s="65">
        <f>F27+F29</f>
        <v>610</v>
      </c>
      <c r="G23" s="65">
        <f>G27+G29</f>
        <v>670</v>
      </c>
      <c r="H23" s="65">
        <f>H27+H29</f>
        <v>1230</v>
      </c>
      <c r="I23" s="65"/>
      <c r="J23" s="70">
        <f>J27+J29</f>
        <v>1790</v>
      </c>
    </row>
    <row r="24" spans="1:10" x14ac:dyDescent="0.25">
      <c r="A24" s="53" t="s">
        <v>87</v>
      </c>
      <c r="B24" s="66">
        <f>B27+B28</f>
        <v>180</v>
      </c>
      <c r="C24" s="66">
        <f>C27+C30</f>
        <v>690</v>
      </c>
      <c r="D24" s="66">
        <f>D27+D30</f>
        <v>750</v>
      </c>
      <c r="E24" s="66"/>
      <c r="F24" s="66">
        <f>F27+F30</f>
        <v>810</v>
      </c>
      <c r="G24" s="66">
        <f>G27+G30</f>
        <v>870</v>
      </c>
      <c r="H24" s="66">
        <f>H27+H30</f>
        <v>1680</v>
      </c>
      <c r="I24" s="66"/>
      <c r="J24" s="66">
        <f>J27+J30</f>
        <v>2490</v>
      </c>
    </row>
    <row r="25" spans="1:10" x14ac:dyDescent="0.25">
      <c r="A25" s="33" t="s">
        <v>43</v>
      </c>
      <c r="B25" s="33">
        <f>40*2</f>
        <v>80</v>
      </c>
      <c r="C25" s="33">
        <f>(30+40)*2</f>
        <v>140</v>
      </c>
      <c r="D25" s="150">
        <f>(40+30+30)*2</f>
        <v>200</v>
      </c>
      <c r="E25" s="151"/>
      <c r="F25" s="98">
        <f>(40+30+30+30)*2</f>
        <v>260</v>
      </c>
      <c r="G25" s="34">
        <f>(40+30+30+30+30)*2</f>
        <v>320</v>
      </c>
      <c r="H25" s="152">
        <f>(40+30+30+30+30+30)*2</f>
        <v>380</v>
      </c>
      <c r="I25" s="167"/>
      <c r="J25" s="33">
        <f>(40+30+30+30+30+30+30)*2</f>
        <v>440</v>
      </c>
    </row>
    <row r="26" spans="1:10" x14ac:dyDescent="0.25">
      <c r="A26" s="33" t="s">
        <v>21</v>
      </c>
      <c r="B26" s="33">
        <v>50</v>
      </c>
      <c r="C26" s="33">
        <v>50</v>
      </c>
      <c r="D26" s="150">
        <v>50</v>
      </c>
      <c r="E26" s="155"/>
      <c r="F26" s="42">
        <v>50</v>
      </c>
      <c r="G26" s="34">
        <v>50</v>
      </c>
      <c r="H26" s="152">
        <v>50</v>
      </c>
      <c r="I26" s="124"/>
      <c r="J26" s="33">
        <v>50</v>
      </c>
    </row>
    <row r="27" spans="1:10" x14ac:dyDescent="0.25">
      <c r="A27" s="64" t="s">
        <v>40</v>
      </c>
      <c r="B27" s="33">
        <f>B25+B26</f>
        <v>130</v>
      </c>
      <c r="C27" s="33">
        <f>C25+C26</f>
        <v>190</v>
      </c>
      <c r="D27" s="150">
        <f>D25+D26</f>
        <v>250</v>
      </c>
      <c r="E27" s="155"/>
      <c r="F27" s="42">
        <f>F25+F26</f>
        <v>310</v>
      </c>
      <c r="G27" s="34">
        <f>G25+G26</f>
        <v>370</v>
      </c>
      <c r="H27" s="152">
        <f>SUM(H25:H26)</f>
        <v>430</v>
      </c>
      <c r="I27" s="124"/>
      <c r="J27" s="33">
        <f>SUM(J25:J26)</f>
        <v>490</v>
      </c>
    </row>
    <row r="28" spans="1:10" x14ac:dyDescent="0.25">
      <c r="A28" s="37" t="s">
        <v>41</v>
      </c>
      <c r="B28" s="2">
        <v>50</v>
      </c>
      <c r="C28" s="2" t="s">
        <v>8</v>
      </c>
      <c r="D28" s="150" t="s">
        <v>8</v>
      </c>
      <c r="E28" s="155"/>
      <c r="F28" s="42" t="s">
        <v>9</v>
      </c>
      <c r="G28" s="34" t="s">
        <v>8</v>
      </c>
      <c r="H28" s="152" t="s">
        <v>8</v>
      </c>
      <c r="I28" s="124"/>
      <c r="J28" s="33" t="s">
        <v>9</v>
      </c>
    </row>
    <row r="29" spans="1:10" x14ac:dyDescent="0.25">
      <c r="A29" s="171" t="s">
        <v>41</v>
      </c>
      <c r="B29" s="18" t="s">
        <v>44</v>
      </c>
      <c r="C29" s="35">
        <v>300</v>
      </c>
      <c r="D29" s="159">
        <v>300</v>
      </c>
      <c r="E29" s="160"/>
      <c r="F29" s="95">
        <v>300</v>
      </c>
      <c r="G29" s="35">
        <v>300</v>
      </c>
      <c r="H29" s="159">
        <v>800</v>
      </c>
      <c r="I29" s="160"/>
      <c r="J29" s="18">
        <v>1300</v>
      </c>
    </row>
    <row r="30" spans="1:10" x14ac:dyDescent="0.25">
      <c r="A30" s="172"/>
      <c r="B30" s="57" t="s">
        <v>44</v>
      </c>
      <c r="C30" s="57">
        <v>500</v>
      </c>
      <c r="D30" s="162">
        <v>500</v>
      </c>
      <c r="E30" s="163"/>
      <c r="F30" s="96">
        <v>500</v>
      </c>
      <c r="G30" s="57">
        <v>500</v>
      </c>
      <c r="H30" s="162">
        <f>500+750</f>
        <v>1250</v>
      </c>
      <c r="I30" s="163"/>
      <c r="J30" s="71">
        <v>2000</v>
      </c>
    </row>
    <row r="32" spans="1:10" x14ac:dyDescent="0.25">
      <c r="A32" s="39" t="s">
        <v>45</v>
      </c>
      <c r="B32" s="18">
        <v>100</v>
      </c>
      <c r="C32" s="38">
        <v>200</v>
      </c>
    </row>
  </sheetData>
  <mergeCells count="46">
    <mergeCell ref="D25:E25"/>
    <mergeCell ref="H25:I25"/>
    <mergeCell ref="D21:E21"/>
    <mergeCell ref="H21:I21"/>
    <mergeCell ref="A29:A30"/>
    <mergeCell ref="D29:E29"/>
    <mergeCell ref="H29:I29"/>
    <mergeCell ref="D26:E26"/>
    <mergeCell ref="H26:I26"/>
    <mergeCell ref="D27:E27"/>
    <mergeCell ref="H27:I27"/>
    <mergeCell ref="D30:E30"/>
    <mergeCell ref="H30:I30"/>
    <mergeCell ref="D28:E28"/>
    <mergeCell ref="H28:I28"/>
    <mergeCell ref="D18:E18"/>
    <mergeCell ref="H18:I18"/>
    <mergeCell ref="D19:E19"/>
    <mergeCell ref="H19:I19"/>
    <mergeCell ref="A20:A21"/>
    <mergeCell ref="D20:E20"/>
    <mergeCell ref="H20:I20"/>
    <mergeCell ref="D16:E16"/>
    <mergeCell ref="H16:I16"/>
    <mergeCell ref="D12:E12"/>
    <mergeCell ref="H12:I12"/>
    <mergeCell ref="D17:E17"/>
    <mergeCell ref="H17:I17"/>
    <mergeCell ref="D9:E9"/>
    <mergeCell ref="H9:I9"/>
    <mergeCell ref="D10:E10"/>
    <mergeCell ref="H10:I10"/>
    <mergeCell ref="A11:A12"/>
    <mergeCell ref="D11:E11"/>
    <mergeCell ref="H11:I11"/>
    <mergeCell ref="D7:E7"/>
    <mergeCell ref="H7:I7"/>
    <mergeCell ref="B3:J3"/>
    <mergeCell ref="D8:E8"/>
    <mergeCell ref="H8:I8"/>
    <mergeCell ref="D4:E4"/>
    <mergeCell ref="H4:I4"/>
    <mergeCell ref="D6:E6"/>
    <mergeCell ref="H6:I6"/>
    <mergeCell ref="D5:E5"/>
    <mergeCell ref="H5:I5"/>
  </mergeCells>
  <hyperlinks>
    <hyperlink ref="F1" location="'0. Kazalo'!A1" display="DOMOV" xr:uid="{55B3BA7D-867A-449D-AB44-94C79FB6110C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42435-BAFB-4B67-A561-217CD3CEF6AC}">
  <dimension ref="A1:M30"/>
  <sheetViews>
    <sheetView showGridLines="0" topLeftCell="A6" zoomScale="160" zoomScaleNormal="160" workbookViewId="0">
      <selection activeCell="B12" sqref="B12"/>
    </sheetView>
  </sheetViews>
  <sheetFormatPr defaultRowHeight="15" x14ac:dyDescent="0.25"/>
  <cols>
    <col min="1" max="1" width="21.85546875" customWidth="1"/>
    <col min="5" max="5" width="3.5703125" customWidth="1"/>
    <col min="7" max="7" width="3" customWidth="1"/>
    <col min="9" max="9" width="3.5703125" customWidth="1"/>
    <col min="11" max="11" width="1.7109375" customWidth="1"/>
    <col min="13" max="13" width="0.42578125" customWidth="1"/>
  </cols>
  <sheetData>
    <row r="1" spans="1:13" x14ac:dyDescent="0.25">
      <c r="A1" t="s">
        <v>70</v>
      </c>
      <c r="D1" s="92" t="s">
        <v>81</v>
      </c>
    </row>
    <row r="3" spans="1:13" ht="17.25" thickBot="1" x14ac:dyDescent="0.35">
      <c r="A3" s="47" t="s">
        <v>88</v>
      </c>
      <c r="B3" s="48">
        <f>B7+B8</f>
        <v>230</v>
      </c>
      <c r="C3" s="11">
        <f>C7+C9</f>
        <v>560</v>
      </c>
      <c r="D3" s="176">
        <f>D7+D9</f>
        <v>640</v>
      </c>
      <c r="E3" s="177"/>
      <c r="F3" s="180">
        <f>F7+F9</f>
        <v>720</v>
      </c>
      <c r="G3" s="181"/>
      <c r="H3" s="182">
        <f>H7+H9</f>
        <v>800</v>
      </c>
      <c r="I3" s="183"/>
      <c r="J3" s="182">
        <f>J7+J9</f>
        <v>1380</v>
      </c>
      <c r="K3" s="183"/>
      <c r="L3" s="182">
        <f>L7+L9</f>
        <v>1960</v>
      </c>
      <c r="M3" s="183"/>
    </row>
    <row r="4" spans="1:13" ht="17.25" thickTop="1" x14ac:dyDescent="0.3">
      <c r="A4" s="50" t="s">
        <v>89</v>
      </c>
      <c r="B4" s="51">
        <f>B7+B8</f>
        <v>230</v>
      </c>
      <c r="C4" s="52">
        <f>C7+C10</f>
        <v>760</v>
      </c>
      <c r="D4" s="184">
        <f>D7+D10</f>
        <v>840</v>
      </c>
      <c r="E4" s="185"/>
      <c r="F4" s="186">
        <f>F7+F10</f>
        <v>920</v>
      </c>
      <c r="G4" s="187"/>
      <c r="H4" s="188">
        <f>H7+H10</f>
        <v>1000</v>
      </c>
      <c r="I4" s="189"/>
      <c r="J4" s="190">
        <f>J7+J10</f>
        <v>1830</v>
      </c>
      <c r="K4" s="191"/>
      <c r="L4" s="190">
        <f>L7+L10</f>
        <v>2660</v>
      </c>
      <c r="M4" s="191"/>
    </row>
    <row r="5" spans="1:13" x14ac:dyDescent="0.25">
      <c r="A5" s="33" t="s">
        <v>39</v>
      </c>
      <c r="B5" s="33">
        <f>20*4</f>
        <v>80</v>
      </c>
      <c r="C5" s="33">
        <f>40*4</f>
        <v>160</v>
      </c>
      <c r="D5" s="150">
        <f>20*3*4</f>
        <v>240</v>
      </c>
      <c r="E5" s="151"/>
      <c r="F5" s="152">
        <f>20*4*4</f>
        <v>320</v>
      </c>
      <c r="G5" s="167"/>
      <c r="H5" s="152">
        <f>20*5*4</f>
        <v>400</v>
      </c>
      <c r="I5" s="167"/>
      <c r="J5" s="152">
        <f>20*6*4</f>
        <v>480</v>
      </c>
      <c r="K5" s="167"/>
      <c r="L5" s="152">
        <f>20*7*4</f>
        <v>560</v>
      </c>
      <c r="M5" s="167"/>
    </row>
    <row r="6" spans="1:13" x14ac:dyDescent="0.25">
      <c r="A6" s="33" t="s">
        <v>21</v>
      </c>
      <c r="B6" s="33">
        <v>100</v>
      </c>
      <c r="C6" s="33">
        <v>100</v>
      </c>
      <c r="D6" s="150">
        <v>100</v>
      </c>
      <c r="E6" s="155"/>
      <c r="F6" s="152">
        <v>100</v>
      </c>
      <c r="G6" s="124"/>
      <c r="H6" s="152">
        <v>100</v>
      </c>
      <c r="I6" s="124"/>
      <c r="J6" s="152">
        <v>100</v>
      </c>
      <c r="K6" s="124"/>
      <c r="L6" s="152">
        <v>100</v>
      </c>
      <c r="M6" s="124"/>
    </row>
    <row r="7" spans="1:13" x14ac:dyDescent="0.25">
      <c r="A7" s="64" t="s">
        <v>55</v>
      </c>
      <c r="B7" s="33">
        <f>B5+B6</f>
        <v>180</v>
      </c>
      <c r="C7" s="33">
        <f>C5+C6</f>
        <v>260</v>
      </c>
      <c r="D7" s="150">
        <f>D5+D6</f>
        <v>340</v>
      </c>
      <c r="E7" s="155"/>
      <c r="F7" s="152">
        <f>F5+F6</f>
        <v>420</v>
      </c>
      <c r="G7" s="124"/>
      <c r="H7" s="152">
        <f>H5+H6</f>
        <v>500</v>
      </c>
      <c r="I7" s="124"/>
      <c r="J7" s="152">
        <f>SUM(J5:J6)</f>
        <v>580</v>
      </c>
      <c r="K7" s="124"/>
      <c r="L7" s="152">
        <f>SUM(L5:L6)</f>
        <v>660</v>
      </c>
      <c r="M7" s="124"/>
    </row>
    <row r="8" spans="1:13" x14ac:dyDescent="0.25">
      <c r="A8" s="54" t="s">
        <v>53</v>
      </c>
      <c r="B8" s="2">
        <v>50</v>
      </c>
      <c r="C8" s="2" t="s">
        <v>8</v>
      </c>
      <c r="D8" s="150" t="s">
        <v>8</v>
      </c>
      <c r="E8" s="155"/>
      <c r="F8" s="152" t="s">
        <v>9</v>
      </c>
      <c r="G8" s="124"/>
      <c r="H8" s="152" t="s">
        <v>8</v>
      </c>
      <c r="I8" s="124"/>
      <c r="J8" s="152" t="s">
        <v>8</v>
      </c>
      <c r="K8" s="124"/>
      <c r="L8" s="152" t="s">
        <v>9</v>
      </c>
      <c r="M8" s="124"/>
    </row>
    <row r="9" spans="1:13" x14ac:dyDescent="0.25">
      <c r="A9" s="165" t="s">
        <v>54</v>
      </c>
      <c r="B9" s="18" t="s">
        <v>8</v>
      </c>
      <c r="C9" s="35">
        <v>300</v>
      </c>
      <c r="D9" s="159">
        <v>300</v>
      </c>
      <c r="E9" s="160"/>
      <c r="F9" s="159">
        <v>300</v>
      </c>
      <c r="G9" s="160"/>
      <c r="H9" s="159">
        <v>300</v>
      </c>
      <c r="I9" s="160"/>
      <c r="J9" s="159">
        <v>800</v>
      </c>
      <c r="K9" s="160"/>
      <c r="L9" s="159">
        <v>1300</v>
      </c>
      <c r="M9" s="160"/>
    </row>
    <row r="10" spans="1:13" x14ac:dyDescent="0.25">
      <c r="A10" s="158"/>
      <c r="B10" s="36" t="s">
        <v>8</v>
      </c>
      <c r="C10" s="36">
        <v>500</v>
      </c>
      <c r="D10" s="192">
        <v>500</v>
      </c>
      <c r="E10" s="193"/>
      <c r="F10" s="192">
        <v>500</v>
      </c>
      <c r="G10" s="193"/>
      <c r="H10" s="192">
        <v>500</v>
      </c>
      <c r="I10" s="193"/>
      <c r="J10" s="192">
        <f>500+750</f>
        <v>1250</v>
      </c>
      <c r="K10" s="193"/>
      <c r="L10" s="192">
        <v>2000</v>
      </c>
      <c r="M10" s="193"/>
    </row>
    <row r="12" spans="1:13" ht="16.5" x14ac:dyDescent="0.3">
      <c r="A12" s="47" t="s">
        <v>90</v>
      </c>
      <c r="B12" s="48">
        <f>B16+B18</f>
        <v>520</v>
      </c>
      <c r="C12" s="11">
        <f>C16+C18</f>
        <v>640</v>
      </c>
      <c r="D12" s="176">
        <f>D16+D18</f>
        <v>760</v>
      </c>
      <c r="E12" s="177"/>
      <c r="F12" s="180">
        <f>F16+F18</f>
        <v>880</v>
      </c>
      <c r="G12" s="181"/>
      <c r="H12" s="182">
        <f>H16+H18</f>
        <v>1000</v>
      </c>
      <c r="I12" s="183"/>
      <c r="J12" s="182">
        <f>J16+J18</f>
        <v>1620</v>
      </c>
      <c r="K12" s="183"/>
      <c r="L12" s="182">
        <f>L16+L18</f>
        <v>2240</v>
      </c>
      <c r="M12" s="183"/>
    </row>
    <row r="13" spans="1:13" x14ac:dyDescent="0.25">
      <c r="A13" s="53" t="s">
        <v>91</v>
      </c>
      <c r="B13" s="51">
        <f>B16+B19</f>
        <v>720</v>
      </c>
      <c r="C13" s="51">
        <f>C16+C19</f>
        <v>840</v>
      </c>
      <c r="D13" s="188">
        <f>D16+D19</f>
        <v>960</v>
      </c>
      <c r="E13" s="124"/>
      <c r="F13" s="188">
        <f>F16+F19</f>
        <v>1080</v>
      </c>
      <c r="G13" s="124"/>
      <c r="H13" s="188">
        <f>H16+H19</f>
        <v>1200</v>
      </c>
      <c r="I13" s="124"/>
      <c r="J13" s="188">
        <f>J16+J19</f>
        <v>2070</v>
      </c>
      <c r="K13" s="124"/>
      <c r="L13" s="188">
        <f>L16+L19</f>
        <v>2940</v>
      </c>
      <c r="M13" s="124"/>
    </row>
    <row r="14" spans="1:13" x14ac:dyDescent="0.25">
      <c r="A14" s="33" t="s">
        <v>20</v>
      </c>
      <c r="B14" s="33">
        <f>30*4</f>
        <v>120</v>
      </c>
      <c r="C14" s="33">
        <f>30*2*4</f>
        <v>240</v>
      </c>
      <c r="D14" s="150">
        <f>30*3*4</f>
        <v>360</v>
      </c>
      <c r="E14" s="151"/>
      <c r="F14" s="152">
        <f>30*4*4</f>
        <v>480</v>
      </c>
      <c r="G14" s="167"/>
      <c r="H14" s="152">
        <f>30*5*4</f>
        <v>600</v>
      </c>
      <c r="I14" s="167"/>
      <c r="J14" s="152">
        <f>30*6*4</f>
        <v>720</v>
      </c>
      <c r="K14" s="167"/>
      <c r="L14" s="152">
        <f>30*7*4</f>
        <v>840</v>
      </c>
      <c r="M14" s="167"/>
    </row>
    <row r="15" spans="1:13" x14ac:dyDescent="0.25">
      <c r="A15" s="33" t="s">
        <v>21</v>
      </c>
      <c r="B15" s="33">
        <v>100</v>
      </c>
      <c r="C15" s="33">
        <v>100</v>
      </c>
      <c r="D15" s="150">
        <v>100</v>
      </c>
      <c r="E15" s="155"/>
      <c r="F15" s="152">
        <v>100</v>
      </c>
      <c r="G15" s="124"/>
      <c r="H15" s="152">
        <v>100</v>
      </c>
      <c r="I15" s="124"/>
      <c r="J15" s="152">
        <v>100</v>
      </c>
      <c r="K15" s="124"/>
      <c r="L15" s="152">
        <v>100</v>
      </c>
      <c r="M15" s="124"/>
    </row>
    <row r="16" spans="1:13" x14ac:dyDescent="0.25">
      <c r="A16" s="64" t="s">
        <v>55</v>
      </c>
      <c r="B16" s="33">
        <f>B14+B15</f>
        <v>220</v>
      </c>
      <c r="C16" s="33">
        <f>C14+C15</f>
        <v>340</v>
      </c>
      <c r="D16" s="150">
        <f>D14+D15</f>
        <v>460</v>
      </c>
      <c r="E16" s="155"/>
      <c r="F16" s="152">
        <f>F14+F15</f>
        <v>580</v>
      </c>
      <c r="G16" s="124"/>
      <c r="H16" s="152">
        <f>H14+H15</f>
        <v>700</v>
      </c>
      <c r="I16" s="124"/>
      <c r="J16" s="152">
        <f>SUM(J14:J15)</f>
        <v>820</v>
      </c>
      <c r="K16" s="124"/>
      <c r="L16" s="152">
        <f>SUM(L14:L15)</f>
        <v>940</v>
      </c>
      <c r="M16" s="124"/>
    </row>
    <row r="17" spans="1:13" x14ac:dyDescent="0.25">
      <c r="A17" s="37" t="s">
        <v>53</v>
      </c>
      <c r="B17" s="2" t="s">
        <v>8</v>
      </c>
      <c r="C17" s="2" t="s">
        <v>8</v>
      </c>
      <c r="D17" s="150" t="s">
        <v>8</v>
      </c>
      <c r="E17" s="155"/>
      <c r="F17" s="152" t="s">
        <v>9</v>
      </c>
      <c r="G17" s="124"/>
      <c r="H17" s="152" t="s">
        <v>8</v>
      </c>
      <c r="I17" s="124"/>
      <c r="J17" s="152" t="s">
        <v>8</v>
      </c>
      <c r="K17" s="124"/>
      <c r="L17" s="152" t="s">
        <v>9</v>
      </c>
      <c r="M17" s="124"/>
    </row>
    <row r="18" spans="1:13" x14ac:dyDescent="0.25">
      <c r="A18" s="165" t="s">
        <v>54</v>
      </c>
      <c r="B18" s="18">
        <v>300</v>
      </c>
      <c r="C18" s="35">
        <v>300</v>
      </c>
      <c r="D18" s="159">
        <v>300</v>
      </c>
      <c r="E18" s="160"/>
      <c r="F18" s="159">
        <v>300</v>
      </c>
      <c r="G18" s="160"/>
      <c r="H18" s="159">
        <v>300</v>
      </c>
      <c r="I18" s="160"/>
      <c r="J18" s="159">
        <v>800</v>
      </c>
      <c r="K18" s="160"/>
      <c r="L18" s="159">
        <v>1300</v>
      </c>
      <c r="M18" s="160"/>
    </row>
    <row r="19" spans="1:13" x14ac:dyDescent="0.25">
      <c r="A19" s="158"/>
      <c r="B19" s="36">
        <v>500</v>
      </c>
      <c r="C19" s="36">
        <v>500</v>
      </c>
      <c r="D19" s="192">
        <v>500</v>
      </c>
      <c r="E19" s="193"/>
      <c r="F19" s="192">
        <v>500</v>
      </c>
      <c r="G19" s="193"/>
      <c r="H19" s="192">
        <v>500</v>
      </c>
      <c r="I19" s="193"/>
      <c r="J19" s="192">
        <f>500+750</f>
        <v>1250</v>
      </c>
      <c r="K19" s="193"/>
      <c r="L19" s="192">
        <v>2000</v>
      </c>
      <c r="M19" s="193"/>
    </row>
    <row r="21" spans="1:13" x14ac:dyDescent="0.25">
      <c r="A21" s="69" t="s">
        <v>92</v>
      </c>
      <c r="B21" s="72">
        <f>B25+B27</f>
        <v>560</v>
      </c>
      <c r="C21" s="73">
        <f>C25+C27</f>
        <v>680</v>
      </c>
      <c r="D21" s="194">
        <f>D25+D27</f>
        <v>800</v>
      </c>
      <c r="E21" s="195"/>
      <c r="F21" s="196">
        <f>F25+F27</f>
        <v>920</v>
      </c>
      <c r="G21" s="197"/>
      <c r="H21" s="196">
        <f>H25+H27</f>
        <v>1040</v>
      </c>
      <c r="I21" s="197"/>
      <c r="J21" s="196">
        <f>J25+J27</f>
        <v>1660</v>
      </c>
      <c r="K21" s="197"/>
      <c r="L21" s="196">
        <f>L25+L27</f>
        <v>2280</v>
      </c>
      <c r="M21" s="197"/>
    </row>
    <row r="22" spans="1:13" x14ac:dyDescent="0.25">
      <c r="A22" s="67" t="s">
        <v>93</v>
      </c>
      <c r="B22" s="74">
        <f>B25+B28</f>
        <v>760</v>
      </c>
      <c r="C22" s="75">
        <f>C25+C28</f>
        <v>880</v>
      </c>
      <c r="D22" s="200">
        <f>D25+D28</f>
        <v>1000</v>
      </c>
      <c r="E22" s="201"/>
      <c r="F22" s="198">
        <f>F25+F28</f>
        <v>1120</v>
      </c>
      <c r="G22" s="199"/>
      <c r="H22" s="198">
        <f>H25+H28</f>
        <v>1240</v>
      </c>
      <c r="I22" s="199"/>
      <c r="J22" s="198">
        <f>J25+J28</f>
        <v>2110</v>
      </c>
      <c r="K22" s="199"/>
      <c r="L22" s="198">
        <f>L25+L28</f>
        <v>2980</v>
      </c>
      <c r="M22" s="199"/>
    </row>
    <row r="23" spans="1:13" x14ac:dyDescent="0.25">
      <c r="A23" s="33" t="s">
        <v>20</v>
      </c>
      <c r="B23" s="33">
        <f>40*4</f>
        <v>160</v>
      </c>
      <c r="C23" s="33">
        <f>70*4</f>
        <v>280</v>
      </c>
      <c r="D23" s="150">
        <f>(40+30+30)*4</f>
        <v>400</v>
      </c>
      <c r="E23" s="151"/>
      <c r="F23" s="152">
        <f>(40+30+30+30)*4</f>
        <v>520</v>
      </c>
      <c r="G23" s="167"/>
      <c r="H23" s="152">
        <f>(40+30+30+30+30)*4</f>
        <v>640</v>
      </c>
      <c r="I23" s="167"/>
      <c r="J23" s="152">
        <f>(40+30+30+30+30+30)*4</f>
        <v>760</v>
      </c>
      <c r="K23" s="167"/>
      <c r="L23" s="152">
        <f>(40+30+30+30+30+30+30)*4</f>
        <v>880</v>
      </c>
      <c r="M23" s="167"/>
    </row>
    <row r="24" spans="1:13" x14ac:dyDescent="0.25">
      <c r="A24" s="33" t="s">
        <v>21</v>
      </c>
      <c r="B24" s="33">
        <v>100</v>
      </c>
      <c r="C24" s="33">
        <v>100</v>
      </c>
      <c r="D24" s="150">
        <v>100</v>
      </c>
      <c r="E24" s="155"/>
      <c r="F24" s="152">
        <v>100</v>
      </c>
      <c r="G24" s="124"/>
      <c r="H24" s="152">
        <v>100</v>
      </c>
      <c r="I24" s="124"/>
      <c r="J24" s="152">
        <v>100</v>
      </c>
      <c r="K24" s="124"/>
      <c r="L24" s="152">
        <v>100</v>
      </c>
      <c r="M24" s="124"/>
    </row>
    <row r="25" spans="1:13" x14ac:dyDescent="0.25">
      <c r="A25" s="76" t="s">
        <v>55</v>
      </c>
      <c r="B25" s="33">
        <f>B23+B24</f>
        <v>260</v>
      </c>
      <c r="C25" s="33">
        <f>C23+C24</f>
        <v>380</v>
      </c>
      <c r="D25" s="150">
        <f>D23+D24</f>
        <v>500</v>
      </c>
      <c r="E25" s="155"/>
      <c r="F25" s="152">
        <f>F23+F24</f>
        <v>620</v>
      </c>
      <c r="G25" s="124"/>
      <c r="H25" s="152">
        <f>H23+H24</f>
        <v>740</v>
      </c>
      <c r="I25" s="124"/>
      <c r="J25" s="152">
        <f>SUM(J23:J24)</f>
        <v>860</v>
      </c>
      <c r="K25" s="124"/>
      <c r="L25" s="152">
        <f>SUM(L23:L24)</f>
        <v>980</v>
      </c>
      <c r="M25" s="124"/>
    </row>
    <row r="26" spans="1:13" x14ac:dyDescent="0.25">
      <c r="A26" s="37" t="s">
        <v>22</v>
      </c>
      <c r="B26" s="2" t="s">
        <v>8</v>
      </c>
      <c r="C26" s="2" t="s">
        <v>8</v>
      </c>
      <c r="D26" s="150" t="s">
        <v>8</v>
      </c>
      <c r="E26" s="155"/>
      <c r="F26" s="152" t="s">
        <v>9</v>
      </c>
      <c r="G26" s="124"/>
      <c r="H26" s="152" t="s">
        <v>8</v>
      </c>
      <c r="I26" s="124"/>
      <c r="J26" s="152" t="s">
        <v>8</v>
      </c>
      <c r="K26" s="124"/>
      <c r="L26" s="152" t="s">
        <v>9</v>
      </c>
      <c r="M26" s="124"/>
    </row>
    <row r="27" spans="1:13" x14ac:dyDescent="0.25">
      <c r="A27" s="202" t="s">
        <v>53</v>
      </c>
      <c r="B27" s="40">
        <v>300</v>
      </c>
      <c r="C27" s="35">
        <v>300</v>
      </c>
      <c r="D27" s="159">
        <v>300</v>
      </c>
      <c r="E27" s="160"/>
      <c r="F27" s="159">
        <v>300</v>
      </c>
      <c r="G27" s="160"/>
      <c r="H27" s="159">
        <v>300</v>
      </c>
      <c r="I27" s="160"/>
      <c r="J27" s="159">
        <v>800</v>
      </c>
      <c r="K27" s="160"/>
      <c r="L27" s="159">
        <v>1300</v>
      </c>
      <c r="M27" s="160"/>
    </row>
    <row r="28" spans="1:13" x14ac:dyDescent="0.25">
      <c r="A28" s="203"/>
      <c r="B28" s="41">
        <v>500</v>
      </c>
      <c r="C28" s="38">
        <v>500</v>
      </c>
      <c r="D28" s="204">
        <v>500</v>
      </c>
      <c r="E28" s="205"/>
      <c r="F28" s="192">
        <v>500</v>
      </c>
      <c r="G28" s="193"/>
      <c r="H28" s="192">
        <v>500</v>
      </c>
      <c r="I28" s="193"/>
      <c r="J28" s="192">
        <f>500+750</f>
        <v>1250</v>
      </c>
      <c r="K28" s="193"/>
      <c r="L28" s="192">
        <v>2000</v>
      </c>
      <c r="M28" s="193"/>
    </row>
    <row r="30" spans="1:13" x14ac:dyDescent="0.25">
      <c r="A30" s="33" t="s">
        <v>23</v>
      </c>
      <c r="B30" s="149" t="s">
        <v>24</v>
      </c>
      <c r="C30" s="149"/>
      <c r="D30" s="149"/>
      <c r="E30" s="149"/>
      <c r="F30" s="149"/>
      <c r="G30" s="149"/>
      <c r="H30" s="149"/>
    </row>
  </sheetData>
  <mergeCells count="124">
    <mergeCell ref="L27:M27"/>
    <mergeCell ref="D28:E28"/>
    <mergeCell ref="F28:G28"/>
    <mergeCell ref="H28:I28"/>
    <mergeCell ref="J28:K28"/>
    <mergeCell ref="L28:M28"/>
    <mergeCell ref="D26:E26"/>
    <mergeCell ref="F26:G26"/>
    <mergeCell ref="H26:I26"/>
    <mergeCell ref="J26:K26"/>
    <mergeCell ref="L26:M26"/>
    <mergeCell ref="A27:A28"/>
    <mergeCell ref="D27:E27"/>
    <mergeCell ref="F27:G27"/>
    <mergeCell ref="H27:I27"/>
    <mergeCell ref="J27:K27"/>
    <mergeCell ref="D24:E24"/>
    <mergeCell ref="F24:G24"/>
    <mergeCell ref="H24:I24"/>
    <mergeCell ref="J24:K24"/>
    <mergeCell ref="L24:M24"/>
    <mergeCell ref="D25:E25"/>
    <mergeCell ref="F25:G25"/>
    <mergeCell ref="H25:I25"/>
    <mergeCell ref="J25:K25"/>
    <mergeCell ref="L25:M25"/>
    <mergeCell ref="D21:E21"/>
    <mergeCell ref="F21:G21"/>
    <mergeCell ref="H21:I21"/>
    <mergeCell ref="J21:K21"/>
    <mergeCell ref="L21:M21"/>
    <mergeCell ref="D23:E23"/>
    <mergeCell ref="F23:G23"/>
    <mergeCell ref="H23:I23"/>
    <mergeCell ref="J23:K23"/>
    <mergeCell ref="L23:M23"/>
    <mergeCell ref="L22:M22"/>
    <mergeCell ref="D22:E22"/>
    <mergeCell ref="F22:G22"/>
    <mergeCell ref="H22:I22"/>
    <mergeCell ref="J22:K22"/>
    <mergeCell ref="L18:M18"/>
    <mergeCell ref="D19:E19"/>
    <mergeCell ref="F19:G19"/>
    <mergeCell ref="H19:I19"/>
    <mergeCell ref="J19:K19"/>
    <mergeCell ref="L19:M19"/>
    <mergeCell ref="D17:E17"/>
    <mergeCell ref="F17:G17"/>
    <mergeCell ref="H17:I17"/>
    <mergeCell ref="J17:K17"/>
    <mergeCell ref="L17:M17"/>
    <mergeCell ref="A18:A19"/>
    <mergeCell ref="D18:E18"/>
    <mergeCell ref="F18:G18"/>
    <mergeCell ref="H18:I18"/>
    <mergeCell ref="J18:K18"/>
    <mergeCell ref="D15:E15"/>
    <mergeCell ref="F15:G15"/>
    <mergeCell ref="H15:I15"/>
    <mergeCell ref="J15:K15"/>
    <mergeCell ref="L8:M8"/>
    <mergeCell ref="L15:M15"/>
    <mergeCell ref="D16:E16"/>
    <mergeCell ref="F16:G16"/>
    <mergeCell ref="H16:I16"/>
    <mergeCell ref="J16:K16"/>
    <mergeCell ref="L16:M16"/>
    <mergeCell ref="D12:E12"/>
    <mergeCell ref="F12:G12"/>
    <mergeCell ref="H12:I12"/>
    <mergeCell ref="J12:K12"/>
    <mergeCell ref="L12:M12"/>
    <mergeCell ref="D14:E14"/>
    <mergeCell ref="F14:G14"/>
    <mergeCell ref="H14:I14"/>
    <mergeCell ref="J14:K14"/>
    <mergeCell ref="L14:M14"/>
    <mergeCell ref="D13:E13"/>
    <mergeCell ref="F13:G13"/>
    <mergeCell ref="H13:I13"/>
    <mergeCell ref="J13:K13"/>
    <mergeCell ref="L13:M13"/>
    <mergeCell ref="A9:A10"/>
    <mergeCell ref="D9:E9"/>
    <mergeCell ref="F9:G9"/>
    <mergeCell ref="H9:I9"/>
    <mergeCell ref="J9:K9"/>
    <mergeCell ref="D6:E6"/>
    <mergeCell ref="F6:G6"/>
    <mergeCell ref="H6:I6"/>
    <mergeCell ref="J6:K6"/>
    <mergeCell ref="D10:E10"/>
    <mergeCell ref="F10:G10"/>
    <mergeCell ref="H10:I10"/>
    <mergeCell ref="J10:K10"/>
    <mergeCell ref="D8:E8"/>
    <mergeCell ref="F8:G8"/>
    <mergeCell ref="H8:I8"/>
    <mergeCell ref="J8:K8"/>
    <mergeCell ref="B30:H30"/>
    <mergeCell ref="L6:M6"/>
    <mergeCell ref="D7:E7"/>
    <mergeCell ref="F7:G7"/>
    <mergeCell ref="H7:I7"/>
    <mergeCell ref="J7:K7"/>
    <mergeCell ref="L7:M7"/>
    <mergeCell ref="D3:E3"/>
    <mergeCell ref="F3:G3"/>
    <mergeCell ref="H3:I3"/>
    <mergeCell ref="J3:K3"/>
    <mergeCell ref="L3:M3"/>
    <mergeCell ref="D5:E5"/>
    <mergeCell ref="F5:G5"/>
    <mergeCell ref="H5:I5"/>
    <mergeCell ref="J5:K5"/>
    <mergeCell ref="L5:M5"/>
    <mergeCell ref="D4:E4"/>
    <mergeCell ref="F4:G4"/>
    <mergeCell ref="H4:I4"/>
    <mergeCell ref="J4:K4"/>
    <mergeCell ref="L4:M4"/>
    <mergeCell ref="L9:M9"/>
    <mergeCell ref="L10:M10"/>
  </mergeCells>
  <hyperlinks>
    <hyperlink ref="D1" location="'0. Kazalo'!A1" display="DOMOV" xr:uid="{F8A301EB-0E96-4ADA-9D6D-FC2AE90BE1C1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2169-065E-4319-AA1F-D72FDC9C9D55}">
  <dimension ref="A1:H6"/>
  <sheetViews>
    <sheetView showGridLines="0" zoomScale="160" zoomScaleNormal="160" workbookViewId="0">
      <selection activeCell="C1" sqref="C1"/>
    </sheetView>
  </sheetViews>
  <sheetFormatPr defaultRowHeight="15" x14ac:dyDescent="0.25"/>
  <cols>
    <col min="1" max="1" width="20.7109375" customWidth="1"/>
    <col min="5" max="5" width="9.140625" customWidth="1"/>
    <col min="7" max="7" width="9.140625" customWidth="1"/>
    <col min="9" max="9" width="9.140625" customWidth="1"/>
  </cols>
  <sheetData>
    <row r="1" spans="1:8" x14ac:dyDescent="0.25">
      <c r="A1" t="s">
        <v>71</v>
      </c>
      <c r="C1" s="92" t="s">
        <v>81</v>
      </c>
    </row>
    <row r="2" spans="1:8" ht="15.75" thickBot="1" x14ac:dyDescent="0.3"/>
    <row r="3" spans="1:8" ht="15.75" thickTop="1" x14ac:dyDescent="0.25">
      <c r="A3" s="147" t="s">
        <v>58</v>
      </c>
      <c r="B3" s="77" t="s">
        <v>46</v>
      </c>
      <c r="C3" s="22" t="s">
        <v>47</v>
      </c>
      <c r="D3" s="22" t="s">
        <v>48</v>
      </c>
      <c r="E3" s="22" t="s">
        <v>49</v>
      </c>
      <c r="F3" s="22" t="s">
        <v>50</v>
      </c>
      <c r="G3" s="22" t="s">
        <v>51</v>
      </c>
      <c r="H3" s="22" t="s">
        <v>52</v>
      </c>
    </row>
    <row r="4" spans="1:8" ht="15.75" thickBot="1" x14ac:dyDescent="0.3">
      <c r="A4" s="148"/>
      <c r="B4" s="40">
        <v>-200</v>
      </c>
      <c r="C4" s="17">
        <v>-600</v>
      </c>
      <c r="D4" s="17">
        <v>-1000</v>
      </c>
      <c r="E4" s="17">
        <v>-1600</v>
      </c>
      <c r="F4" s="17">
        <v>-2200</v>
      </c>
      <c r="G4" s="17">
        <v>-2800</v>
      </c>
      <c r="H4" s="79">
        <v>-3400</v>
      </c>
    </row>
    <row r="5" spans="1:8" ht="15.75" thickTop="1" x14ac:dyDescent="0.25">
      <c r="A5" s="149"/>
      <c r="B5" s="78" t="s">
        <v>46</v>
      </c>
      <c r="C5" s="23" t="s">
        <v>47</v>
      </c>
      <c r="D5" s="23" t="s">
        <v>48</v>
      </c>
      <c r="E5" s="23" t="s">
        <v>49</v>
      </c>
      <c r="F5" s="23" t="s">
        <v>50</v>
      </c>
      <c r="G5" s="23" t="s">
        <v>51</v>
      </c>
      <c r="H5" s="12" t="s">
        <v>52</v>
      </c>
    </row>
    <row r="6" spans="1:8" x14ac:dyDescent="0.25">
      <c r="A6" s="149"/>
      <c r="B6" s="26">
        <v>-400</v>
      </c>
      <c r="C6" s="6">
        <v>-1000</v>
      </c>
      <c r="D6" s="6">
        <v>-1600</v>
      </c>
      <c r="E6" s="6">
        <v>-2200</v>
      </c>
      <c r="F6" s="12">
        <v>-2800</v>
      </c>
      <c r="G6" s="6">
        <v>-3400</v>
      </c>
      <c r="H6" s="6">
        <v>-4000</v>
      </c>
    </row>
  </sheetData>
  <mergeCells count="1">
    <mergeCell ref="A3:A6"/>
  </mergeCells>
  <hyperlinks>
    <hyperlink ref="C1" location="'0. Kazalo'!A1" display="DOMOV" xr:uid="{5C51EDF4-250E-466A-BAB1-E102FB56A45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23DC0-4D8E-4E90-8AAC-4D476B6B0CA0}">
  <dimension ref="A1:R56"/>
  <sheetViews>
    <sheetView workbookViewId="0">
      <selection activeCell="H45" sqref="H45"/>
    </sheetView>
  </sheetViews>
  <sheetFormatPr defaultRowHeight="15" x14ac:dyDescent="0.25"/>
  <cols>
    <col min="17" max="17" width="20.85546875" customWidth="1"/>
  </cols>
  <sheetData>
    <row r="1" spans="1:1" x14ac:dyDescent="0.25">
      <c r="A1" s="46"/>
    </row>
    <row r="20" spans="15:17" x14ac:dyDescent="0.25">
      <c r="O20" s="3">
        <v>50</v>
      </c>
      <c r="P20" s="3">
        <v>50</v>
      </c>
      <c r="Q20" s="3" t="s">
        <v>35</v>
      </c>
    </row>
    <row r="21" spans="15:17" x14ac:dyDescent="0.25">
      <c r="O21" s="3">
        <v>250</v>
      </c>
      <c r="P21" s="3">
        <v>250</v>
      </c>
      <c r="Q21" s="3" t="s">
        <v>36</v>
      </c>
    </row>
    <row r="22" spans="15:17" x14ac:dyDescent="0.25">
      <c r="O22" s="3">
        <v>500</v>
      </c>
      <c r="P22" s="3">
        <v>1000</v>
      </c>
      <c r="Q22" s="3" t="s">
        <v>37</v>
      </c>
    </row>
    <row r="23" spans="15:17" x14ac:dyDescent="0.25">
      <c r="O23" s="3">
        <f>SUM(O20:O22)</f>
        <v>800</v>
      </c>
      <c r="P23" s="3">
        <f>SUM(P20:P22)</f>
        <v>1300</v>
      </c>
      <c r="Q23" s="3" t="s">
        <v>38</v>
      </c>
    </row>
    <row r="55" spans="1:18" x14ac:dyDescent="0.25">
      <c r="R55" t="s">
        <v>23</v>
      </c>
    </row>
    <row r="56" spans="1:18" x14ac:dyDescent="0.25">
      <c r="A56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0. Kazalo</vt:lpstr>
      <vt:lpstr>1. Način t. kontr. manš in slem</vt:lpstr>
      <vt:lpstr>2. Točke kontr. nadšt. in padc.</vt:lpstr>
      <vt:lpstr>3. Toč. kazens. kontra narejena</vt:lpstr>
      <vt:lpstr>4. Toč. nare. kontr. kont.</vt:lpstr>
      <vt:lpstr>5. Toč. narejen rekontr. kont.</vt:lpstr>
      <vt:lpstr>6. Točke za padce pri rekont.</vt:lpstr>
      <vt:lpstr>Arhiv</vt:lpstr>
    </vt:vector>
  </TitlesOfParts>
  <Company>Šola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</dc:creator>
  <cp:lastModifiedBy>Jano</cp:lastModifiedBy>
  <dcterms:created xsi:type="dcterms:W3CDTF">2026-05-16T11:47:34Z</dcterms:created>
  <dcterms:modified xsi:type="dcterms:W3CDTF">2026-05-17T17:27:16Z</dcterms:modified>
</cp:coreProperties>
</file>